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arbejderportalen\Løn og Personale\Arbejdstid\"/>
    </mc:Choice>
  </mc:AlternateContent>
  <bookViews>
    <workbookView xWindow="195" yWindow="1365" windowWidth="15165" windowHeight="9120"/>
  </bookViews>
  <sheets>
    <sheet name="Stamoplysninger" sheetId="1" r:id="rId1"/>
    <sheet name="januar" sheetId="2" r:id="rId2"/>
    <sheet name="februar" sheetId="13" r:id="rId3"/>
    <sheet name="marts" sheetId="12" r:id="rId4"/>
    <sheet name="april" sheetId="11" r:id="rId5"/>
    <sheet name="maj" sheetId="14" r:id="rId6"/>
    <sheet name="juni" sheetId="9" r:id="rId7"/>
    <sheet name="juli" sheetId="8" r:id="rId8"/>
    <sheet name="august" sheetId="7" r:id="rId9"/>
    <sheet name="september" sheetId="6" r:id="rId10"/>
    <sheet name="oktober" sheetId="5" r:id="rId11"/>
    <sheet name="november" sheetId="4" r:id="rId12"/>
    <sheet name="december" sheetId="3" r:id="rId13"/>
  </sheets>
  <calcPr calcId="162913"/>
</workbook>
</file>

<file path=xl/calcChain.xml><?xml version="1.0" encoding="utf-8"?>
<calcChain xmlns="http://schemas.openxmlformats.org/spreadsheetml/2006/main">
  <c r="D6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F5" i="11" l="1"/>
  <c r="E33" i="13"/>
  <c r="D33" i="13"/>
  <c r="G7" i="13"/>
  <c r="G8" i="13"/>
  <c r="G14" i="13"/>
  <c r="G15" i="13"/>
  <c r="G21" i="13"/>
  <c r="G22" i="13"/>
  <c r="G28" i="13"/>
  <c r="G29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G10" i="2"/>
  <c r="G11" i="2"/>
  <c r="G17" i="2"/>
  <c r="G18" i="2"/>
  <c r="G24" i="2"/>
  <c r="G25" i="2"/>
  <c r="G31" i="2"/>
  <c r="G32" i="2"/>
  <c r="E6" i="2"/>
  <c r="F6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33" i="13"/>
  <c r="A33" i="13"/>
  <c r="F32" i="2" l="1"/>
  <c r="F28" i="2"/>
  <c r="F24" i="2"/>
  <c r="F20" i="2"/>
  <c r="F16" i="2"/>
  <c r="F12" i="2"/>
  <c r="F8" i="2"/>
  <c r="F7" i="13"/>
  <c r="F31" i="13"/>
  <c r="F23" i="13"/>
  <c r="F15" i="13"/>
  <c r="F33" i="13"/>
  <c r="F34" i="2"/>
  <c r="F30" i="2"/>
  <c r="F26" i="2"/>
  <c r="F22" i="2"/>
  <c r="F18" i="2"/>
  <c r="F14" i="2"/>
  <c r="F10" i="2"/>
  <c r="F32" i="13"/>
  <c r="F28" i="13"/>
  <c r="F24" i="13"/>
  <c r="F20" i="13"/>
  <c r="F16" i="13"/>
  <c r="F12" i="13"/>
  <c r="F8" i="13"/>
  <c r="F33" i="2"/>
  <c r="F29" i="2"/>
  <c r="F25" i="2"/>
  <c r="F21" i="2"/>
  <c r="F17" i="2"/>
  <c r="F13" i="2"/>
  <c r="F9" i="2"/>
  <c r="F27" i="13"/>
  <c r="F19" i="13"/>
  <c r="F11" i="13"/>
  <c r="F35" i="2"/>
  <c r="F31" i="2"/>
  <c r="F27" i="2"/>
  <c r="F23" i="2"/>
  <c r="F19" i="2"/>
  <c r="F15" i="2"/>
  <c r="F11" i="2"/>
  <c r="F7" i="2"/>
  <c r="F30" i="13"/>
  <c r="F26" i="13"/>
  <c r="F22" i="13"/>
  <c r="F18" i="13"/>
  <c r="F14" i="13"/>
  <c r="F10" i="13"/>
  <c r="F6" i="13"/>
  <c r="F29" i="13"/>
  <c r="F25" i="13"/>
  <c r="F21" i="13"/>
  <c r="F17" i="13"/>
  <c r="F13" i="13"/>
  <c r="F9" i="13"/>
  <c r="K40" i="7"/>
  <c r="K40" i="8"/>
  <c r="K40" i="9"/>
  <c r="K40" i="14"/>
  <c r="K40" i="11"/>
  <c r="K40" i="12"/>
  <c r="K40" i="2"/>
  <c r="K40" i="13"/>
  <c r="J4" i="2"/>
  <c r="N2" i="3" l="1"/>
  <c r="M2" i="3"/>
  <c r="N2" i="4"/>
  <c r="M2" i="4"/>
  <c r="N2" i="5"/>
  <c r="M2" i="5"/>
  <c r="N2" i="6"/>
  <c r="M2" i="6"/>
  <c r="N2" i="7"/>
  <c r="M2" i="7"/>
  <c r="N2" i="8"/>
  <c r="M2" i="8"/>
  <c r="N2" i="9"/>
  <c r="M2" i="9"/>
  <c r="N2" i="14"/>
  <c r="M2" i="14"/>
  <c r="N2" i="11"/>
  <c r="M2" i="11"/>
  <c r="N2" i="12"/>
  <c r="M2" i="12"/>
  <c r="N2" i="13"/>
  <c r="M2" i="13"/>
  <c r="M2" i="2"/>
  <c r="N2" i="2"/>
  <c r="J2" i="2"/>
  <c r="E48" i="1" l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N4" i="2" l="1"/>
  <c r="N40" i="2" s="1"/>
  <c r="N4" i="13" s="1"/>
  <c r="N40" i="13" s="1"/>
  <c r="N4" i="12" s="1"/>
  <c r="N40" i="12" s="1"/>
  <c r="N4" i="11" s="1"/>
  <c r="N40" i="11" s="1"/>
  <c r="N4" i="14" s="1"/>
  <c r="N40" i="14" s="1"/>
  <c r="N4" i="9" s="1"/>
  <c r="N40" i="9" s="1"/>
  <c r="N4" i="8" s="1"/>
  <c r="N40" i="8" s="1"/>
  <c r="N4" i="7" s="1"/>
  <c r="N40" i="7" s="1"/>
  <c r="N4" i="6" s="1"/>
  <c r="N40" i="6" s="1"/>
  <c r="N4" i="5" s="1"/>
  <c r="N40" i="5" s="1"/>
  <c r="N4" i="4" s="1"/>
  <c r="N40" i="4" s="1"/>
  <c r="N4" i="3" s="1"/>
  <c r="N40" i="3" s="1"/>
  <c r="M4" i="2"/>
  <c r="M40" i="2" s="1"/>
  <c r="M4" i="13" s="1"/>
  <c r="M40" i="13" s="1"/>
  <c r="M4" i="12" s="1"/>
  <c r="M40" i="12" s="1"/>
  <c r="M4" i="11" s="1"/>
  <c r="M40" i="11" s="1"/>
  <c r="M4" i="14" s="1"/>
  <c r="M40" i="14" s="1"/>
  <c r="M4" i="9" s="1"/>
  <c r="M40" i="9" s="1"/>
  <c r="M4" i="8" s="1"/>
  <c r="M40" i="8" s="1"/>
  <c r="M4" i="7" s="1"/>
  <c r="M40" i="7" s="1"/>
  <c r="M4" i="6" s="1"/>
  <c r="M40" i="6" s="1"/>
  <c r="M4" i="5" s="1"/>
  <c r="M40" i="5" s="1"/>
  <c r="M4" i="4" s="1"/>
  <c r="M40" i="4" s="1"/>
  <c r="M4" i="3" s="1"/>
  <c r="M40" i="3" s="1"/>
  <c r="C12" i="1"/>
  <c r="C11" i="1"/>
  <c r="A12" i="1"/>
  <c r="A11" i="1"/>
  <c r="A10" i="1"/>
  <c r="A9" i="1"/>
  <c r="A8" i="1" l="1"/>
  <c r="A17" i="1" l="1"/>
  <c r="C10" i="1"/>
  <c r="C9" i="1"/>
  <c r="C8" i="1"/>
  <c r="C19" i="1"/>
  <c r="A15" i="1"/>
  <c r="A14" i="1"/>
  <c r="K2" i="3"/>
  <c r="J2" i="3"/>
  <c r="K2" i="4"/>
  <c r="J2" i="4"/>
  <c r="K2" i="5"/>
  <c r="J2" i="5"/>
  <c r="K2" i="6"/>
  <c r="J2" i="6"/>
  <c r="K2" i="7"/>
  <c r="J2" i="7"/>
  <c r="K2" i="8"/>
  <c r="J2" i="8"/>
  <c r="K2" i="9"/>
  <c r="J2" i="9"/>
  <c r="K2" i="2"/>
  <c r="K2" i="13"/>
  <c r="J2" i="13"/>
  <c r="K2" i="12"/>
  <c r="J2" i="12"/>
  <c r="K2" i="11"/>
  <c r="J2" i="11"/>
  <c r="L39" i="14"/>
  <c r="H39" i="14"/>
  <c r="K2" i="14"/>
  <c r="J2" i="14"/>
  <c r="L4" i="2"/>
  <c r="B46" i="14"/>
  <c r="A46" i="14"/>
  <c r="A5" i="14"/>
  <c r="D1" i="14"/>
  <c r="H39" i="6"/>
  <c r="A6" i="14" l="1"/>
  <c r="A7" i="14" s="1"/>
  <c r="E7" i="14" s="1"/>
  <c r="D5" i="14"/>
  <c r="E5" i="14"/>
  <c r="B5" i="14"/>
  <c r="D6" i="14"/>
  <c r="B7" i="14" l="1"/>
  <c r="E6" i="14"/>
  <c r="F6" i="14" s="1"/>
  <c r="B6" i="14"/>
  <c r="D7" i="14"/>
  <c r="F7" i="14" s="1"/>
  <c r="A8" i="14"/>
  <c r="A9" i="14" s="1"/>
  <c r="F5" i="14"/>
  <c r="E8" i="14" l="1"/>
  <c r="D8" i="14"/>
  <c r="B8" i="14"/>
  <c r="A10" i="14"/>
  <c r="B9" i="14"/>
  <c r="E9" i="14"/>
  <c r="D9" i="14"/>
  <c r="F8" i="14" l="1"/>
  <c r="F9" i="14"/>
  <c r="A11" i="14"/>
  <c r="D10" i="14"/>
  <c r="B10" i="14"/>
  <c r="E10" i="14"/>
  <c r="F10" i="14" l="1"/>
  <c r="E11" i="14"/>
  <c r="A12" i="14"/>
  <c r="D11" i="14"/>
  <c r="B11" i="14"/>
  <c r="B12" i="14" l="1"/>
  <c r="E12" i="14"/>
  <c r="A13" i="14"/>
  <c r="D12" i="14"/>
  <c r="F11" i="14"/>
  <c r="F12" i="14" l="1"/>
  <c r="B13" i="14"/>
  <c r="A14" i="14"/>
  <c r="F13" i="14" l="1"/>
  <c r="A15" i="14"/>
  <c r="D14" i="14"/>
  <c r="B14" i="14"/>
  <c r="E14" i="14"/>
  <c r="C4" i="2"/>
  <c r="F14" i="14" l="1"/>
  <c r="E15" i="14"/>
  <c r="B15" i="14"/>
  <c r="A16" i="14"/>
  <c r="D15" i="14"/>
  <c r="F15" i="14" l="1"/>
  <c r="B16" i="14"/>
  <c r="E16" i="14"/>
  <c r="A17" i="14"/>
  <c r="D16" i="14"/>
  <c r="A5" i="13"/>
  <c r="D5" i="13" s="1"/>
  <c r="A5" i="12"/>
  <c r="D5" i="12" s="1"/>
  <c r="A5" i="11"/>
  <c r="A5" i="9"/>
  <c r="A5" i="8"/>
  <c r="A5" i="7"/>
  <c r="A5" i="6"/>
  <c r="D5" i="6" s="1"/>
  <c r="A5" i="5"/>
  <c r="A5" i="4"/>
  <c r="A5" i="3"/>
  <c r="D5" i="3" s="1"/>
  <c r="A5" i="2"/>
  <c r="E25" i="1"/>
  <c r="E26" i="1"/>
  <c r="E27" i="1"/>
  <c r="E28" i="1"/>
  <c r="E29" i="1"/>
  <c r="E30" i="1"/>
  <c r="E24" i="1"/>
  <c r="B46" i="11"/>
  <c r="A46" i="11"/>
  <c r="D1" i="11"/>
  <c r="B46" i="7"/>
  <c r="A46" i="7"/>
  <c r="D1" i="7"/>
  <c r="B46" i="3"/>
  <c r="A46" i="3"/>
  <c r="D1" i="3"/>
  <c r="B46" i="13"/>
  <c r="A46" i="13"/>
  <c r="D1" i="13"/>
  <c r="B46" i="2"/>
  <c r="A46" i="2"/>
  <c r="D1" i="2"/>
  <c r="B46" i="8"/>
  <c r="A46" i="8"/>
  <c r="D1" i="8"/>
  <c r="B46" i="9"/>
  <c r="A46" i="9"/>
  <c r="D1" i="9"/>
  <c r="B46" i="12"/>
  <c r="A46" i="12"/>
  <c r="D1" i="12"/>
  <c r="B46" i="4"/>
  <c r="A46" i="4"/>
  <c r="D1" i="4"/>
  <c r="B46" i="5"/>
  <c r="A46" i="5"/>
  <c r="D1" i="5"/>
  <c r="B46" i="6"/>
  <c r="A46" i="6"/>
  <c r="D1" i="6"/>
  <c r="G27" i="13" l="1"/>
  <c r="G16" i="2"/>
  <c r="G20" i="13"/>
  <c r="G9" i="2"/>
  <c r="G23" i="2"/>
  <c r="G13" i="13"/>
  <c r="G30" i="2"/>
  <c r="G6" i="13"/>
  <c r="G33" i="13"/>
  <c r="G8" i="2"/>
  <c r="G15" i="2"/>
  <c r="G22" i="2"/>
  <c r="G29" i="2"/>
  <c r="G12" i="13"/>
  <c r="G19" i="13"/>
  <c r="G26" i="13"/>
  <c r="G18" i="13"/>
  <c r="G28" i="2"/>
  <c r="G25" i="13"/>
  <c r="G7" i="2"/>
  <c r="G35" i="2"/>
  <c r="G11" i="13"/>
  <c r="G32" i="13"/>
  <c r="G14" i="2"/>
  <c r="G21" i="2"/>
  <c r="G10" i="13"/>
  <c r="G24" i="13"/>
  <c r="G34" i="2"/>
  <c r="G17" i="13"/>
  <c r="G31" i="13"/>
  <c r="G13" i="2"/>
  <c r="G27" i="2"/>
  <c r="G6" i="2"/>
  <c r="G20" i="2"/>
  <c r="G16" i="13"/>
  <c r="G12" i="2"/>
  <c r="G9" i="13"/>
  <c r="G33" i="2"/>
  <c r="G30" i="13"/>
  <c r="G26" i="2"/>
  <c r="G23" i="13"/>
  <c r="G19" i="2"/>
  <c r="G11" i="14"/>
  <c r="G10" i="14"/>
  <c r="G9" i="14"/>
  <c r="C31" i="1"/>
  <c r="G7" i="14"/>
  <c r="G14" i="14"/>
  <c r="G6" i="14"/>
  <c r="G5" i="14"/>
  <c r="G12" i="14"/>
  <c r="G8" i="14"/>
  <c r="G15" i="14"/>
  <c r="G16" i="14"/>
  <c r="F16" i="14"/>
  <c r="G17" i="14"/>
  <c r="B17" i="14"/>
  <c r="A18" i="14"/>
  <c r="D17" i="14"/>
  <c r="E17" i="14"/>
  <c r="E5" i="8"/>
  <c r="D5" i="8"/>
  <c r="A6" i="5"/>
  <c r="D6" i="5" s="1"/>
  <c r="D5" i="5"/>
  <c r="A6" i="4"/>
  <c r="G6" i="4" s="1"/>
  <c r="D5" i="4"/>
  <c r="A6" i="7"/>
  <c r="G6" i="7" s="1"/>
  <c r="D5" i="7"/>
  <c r="E5" i="9"/>
  <c r="D5" i="9"/>
  <c r="B5" i="11"/>
  <c r="B5" i="12"/>
  <c r="E5" i="12"/>
  <c r="G5" i="3"/>
  <c r="B5" i="9"/>
  <c r="B5" i="2"/>
  <c r="B5" i="13"/>
  <c r="A6" i="13"/>
  <c r="A7" i="13" s="1"/>
  <c r="G5" i="6"/>
  <c r="E5" i="5"/>
  <c r="B5" i="5"/>
  <c r="G5" i="7"/>
  <c r="B5" i="7"/>
  <c r="A6" i="2"/>
  <c r="E5" i="7"/>
  <c r="A6" i="9"/>
  <c r="A6" i="11"/>
  <c r="B5" i="4"/>
  <c r="B5" i="8"/>
  <c r="A6" i="3"/>
  <c r="G6" i="3" s="1"/>
  <c r="G5" i="4"/>
  <c r="A6" i="6"/>
  <c r="A6" i="8"/>
  <c r="G6" i="8" s="1"/>
  <c r="E5" i="4"/>
  <c r="E5" i="6"/>
  <c r="F5" i="6" s="1"/>
  <c r="B5" i="6"/>
  <c r="E5" i="3"/>
  <c r="E5" i="13"/>
  <c r="F5" i="13" s="1"/>
  <c r="G5" i="13"/>
  <c r="G5" i="8"/>
  <c r="B5" i="3"/>
  <c r="G5" i="5"/>
  <c r="G5" i="9"/>
  <c r="G5" i="12"/>
  <c r="A6" i="12"/>
  <c r="F31" i="1" l="1"/>
  <c r="J40" i="2" s="1"/>
  <c r="J4" i="13" s="1"/>
  <c r="J40" i="13" s="1"/>
  <c r="J4" i="12" s="1"/>
  <c r="J40" i="12" s="1"/>
  <c r="J4" i="11" s="1"/>
  <c r="J40" i="11" s="1"/>
  <c r="J4" i="14" s="1"/>
  <c r="J40" i="14" s="1"/>
  <c r="J4" i="9" s="1"/>
  <c r="J40" i="9" s="1"/>
  <c r="J4" i="8" s="1"/>
  <c r="J40" i="8" s="1"/>
  <c r="J4" i="7" s="1"/>
  <c r="J40" i="7" s="1"/>
  <c r="J4" i="6" s="1"/>
  <c r="F17" i="14"/>
  <c r="A19" i="14"/>
  <c r="D18" i="14"/>
  <c r="E18" i="14"/>
  <c r="G18" i="14"/>
  <c r="B18" i="14"/>
  <c r="A7" i="7"/>
  <c r="G7" i="7" s="1"/>
  <c r="B6" i="7"/>
  <c r="F5" i="8"/>
  <c r="F5" i="5"/>
  <c r="A7" i="5"/>
  <c r="D7" i="5" s="1"/>
  <c r="D6" i="4"/>
  <c r="E6" i="5"/>
  <c r="F6" i="5" s="1"/>
  <c r="B6" i="4"/>
  <c r="E6" i="4"/>
  <c r="A7" i="4"/>
  <c r="D7" i="4" s="1"/>
  <c r="B6" i="5"/>
  <c r="G6" i="5"/>
  <c r="E6" i="12"/>
  <c r="D6" i="12"/>
  <c r="G6" i="12"/>
  <c r="E6" i="8"/>
  <c r="D6" i="8"/>
  <c r="G6" i="9"/>
  <c r="D6" i="9"/>
  <c r="E6" i="9"/>
  <c r="D6" i="11"/>
  <c r="E6" i="11"/>
  <c r="E6" i="6"/>
  <c r="D6" i="6"/>
  <c r="D6" i="7"/>
  <c r="E6" i="7"/>
  <c r="G6" i="6"/>
  <c r="G6" i="11"/>
  <c r="F5" i="9"/>
  <c r="F5" i="2"/>
  <c r="C5" i="2" s="1"/>
  <c r="D6" i="3"/>
  <c r="E6" i="3"/>
  <c r="B6" i="3"/>
  <c r="A7" i="8"/>
  <c r="A8" i="8" s="1"/>
  <c r="A7" i="9"/>
  <c r="B7" i="9" s="1"/>
  <c r="F5" i="3"/>
  <c r="F5" i="7"/>
  <c r="B6" i="13"/>
  <c r="F5" i="12"/>
  <c r="B6" i="9"/>
  <c r="A7" i="3"/>
  <c r="G7" i="3" s="1"/>
  <c r="A7" i="2"/>
  <c r="B6" i="2"/>
  <c r="A7" i="11"/>
  <c r="B6" i="11"/>
  <c r="B6" i="6"/>
  <c r="A7" i="6"/>
  <c r="F5" i="4"/>
  <c r="B6" i="8"/>
  <c r="A8" i="13"/>
  <c r="B7" i="13"/>
  <c r="A7" i="12"/>
  <c r="B6" i="12"/>
  <c r="K39" i="6" l="1"/>
  <c r="K40" i="6" s="1"/>
  <c r="K4" i="5" s="1"/>
  <c r="K40" i="5" s="1"/>
  <c r="K4" i="4" s="1"/>
  <c r="K40" i="4" s="1"/>
  <c r="K4" i="3" s="1"/>
  <c r="K40" i="3" s="1"/>
  <c r="A8" i="7"/>
  <c r="B8" i="7" s="1"/>
  <c r="E7" i="7"/>
  <c r="F6" i="4"/>
  <c r="F18" i="14"/>
  <c r="E19" i="14"/>
  <c r="A20" i="14"/>
  <c r="D19" i="14"/>
  <c r="B19" i="14"/>
  <c r="G19" i="14"/>
  <c r="B7" i="7"/>
  <c r="D7" i="7"/>
  <c r="B7" i="5"/>
  <c r="A8" i="5"/>
  <c r="D8" i="5" s="1"/>
  <c r="G7" i="5"/>
  <c r="E7" i="5"/>
  <c r="F7" i="5" s="1"/>
  <c r="A8" i="3"/>
  <c r="G8" i="3" s="1"/>
  <c r="B7" i="4"/>
  <c r="E7" i="4"/>
  <c r="F7" i="4" s="1"/>
  <c r="A8" i="4"/>
  <c r="D8" i="4" s="1"/>
  <c r="G7" i="4"/>
  <c r="F6" i="6"/>
  <c r="F6" i="11"/>
  <c r="F6" i="8"/>
  <c r="F6" i="12"/>
  <c r="D7" i="6"/>
  <c r="E7" i="6"/>
  <c r="G7" i="6"/>
  <c r="D8" i="8"/>
  <c r="E8" i="8"/>
  <c r="G8" i="8"/>
  <c r="B7" i="3"/>
  <c r="G7" i="12"/>
  <c r="D7" i="12"/>
  <c r="E7" i="12"/>
  <c r="E7" i="9"/>
  <c r="D7" i="9"/>
  <c r="G7" i="9"/>
  <c r="D8" i="7"/>
  <c r="F6" i="7"/>
  <c r="D7" i="11"/>
  <c r="E7" i="11"/>
  <c r="G7" i="11"/>
  <c r="D7" i="8"/>
  <c r="E7" i="8"/>
  <c r="G7" i="8"/>
  <c r="C6" i="2"/>
  <c r="F6" i="9"/>
  <c r="F6" i="3"/>
  <c r="D7" i="3"/>
  <c r="E7" i="3"/>
  <c r="A8" i="9"/>
  <c r="A9" i="9" s="1"/>
  <c r="B7" i="8"/>
  <c r="B7" i="11"/>
  <c r="A8" i="11"/>
  <c r="B7" i="2"/>
  <c r="A8" i="2"/>
  <c r="B7" i="6"/>
  <c r="A8" i="6"/>
  <c r="A8" i="12"/>
  <c r="B7" i="12"/>
  <c r="A9" i="8"/>
  <c r="B8" i="8"/>
  <c r="A9" i="13"/>
  <c r="B8" i="13"/>
  <c r="E8" i="4" l="1"/>
  <c r="F8" i="4" s="1"/>
  <c r="F7" i="7"/>
  <c r="A9" i="7"/>
  <c r="E9" i="7" s="1"/>
  <c r="G8" i="7"/>
  <c r="E8" i="7"/>
  <c r="F8" i="7" s="1"/>
  <c r="G8" i="4"/>
  <c r="B8" i="5"/>
  <c r="B20" i="14"/>
  <c r="E20" i="14"/>
  <c r="G20" i="14"/>
  <c r="A21" i="14"/>
  <c r="D20" i="14"/>
  <c r="F19" i="14"/>
  <c r="A9" i="3"/>
  <c r="G9" i="3" s="1"/>
  <c r="B8" i="3"/>
  <c r="A9" i="5"/>
  <c r="D9" i="5" s="1"/>
  <c r="G8" i="5"/>
  <c r="E8" i="5"/>
  <c r="F8" i="5" s="1"/>
  <c r="B8" i="4"/>
  <c r="D8" i="3"/>
  <c r="A9" i="4"/>
  <c r="E9" i="4" s="1"/>
  <c r="E8" i="3"/>
  <c r="B8" i="9"/>
  <c r="F7" i="6"/>
  <c r="F7" i="8"/>
  <c r="F7" i="12"/>
  <c r="C7" i="2"/>
  <c r="E9" i="8"/>
  <c r="D9" i="8"/>
  <c r="G9" i="8"/>
  <c r="E9" i="9"/>
  <c r="D9" i="9"/>
  <c r="G9" i="9"/>
  <c r="D8" i="12"/>
  <c r="E8" i="12"/>
  <c r="G8" i="12"/>
  <c r="E8" i="6"/>
  <c r="D8" i="6"/>
  <c r="G8" i="6"/>
  <c r="D8" i="11"/>
  <c r="E8" i="11"/>
  <c r="G8" i="11"/>
  <c r="D8" i="9"/>
  <c r="E8" i="9"/>
  <c r="G8" i="9"/>
  <c r="F7" i="11"/>
  <c r="F7" i="9"/>
  <c r="F8" i="8"/>
  <c r="F7" i="3"/>
  <c r="B8" i="2"/>
  <c r="A9" i="2"/>
  <c r="B8" i="11"/>
  <c r="A9" i="11"/>
  <c r="A9" i="6"/>
  <c r="B8" i="6"/>
  <c r="A10" i="8"/>
  <c r="B9" i="8"/>
  <c r="A10" i="9"/>
  <c r="B9" i="9"/>
  <c r="A10" i="13"/>
  <c r="B9" i="13"/>
  <c r="A9" i="12"/>
  <c r="B8" i="12"/>
  <c r="B9" i="7" l="1"/>
  <c r="D9" i="7"/>
  <c r="F9" i="7" s="1"/>
  <c r="G9" i="7"/>
  <c r="A10" i="7"/>
  <c r="B10" i="7" s="1"/>
  <c r="G9" i="5"/>
  <c r="E9" i="5"/>
  <c r="F9" i="5" s="1"/>
  <c r="A10" i="5"/>
  <c r="D10" i="5" s="1"/>
  <c r="G9" i="4"/>
  <c r="E9" i="3"/>
  <c r="B9" i="3"/>
  <c r="G21" i="14"/>
  <c r="D21" i="14"/>
  <c r="B21" i="14"/>
  <c r="A22" i="14"/>
  <c r="E21" i="14"/>
  <c r="F20" i="14"/>
  <c r="A10" i="3"/>
  <c r="G10" i="3" s="1"/>
  <c r="D9" i="3"/>
  <c r="B9" i="5"/>
  <c r="A10" i="4"/>
  <c r="D10" i="4" s="1"/>
  <c r="B9" i="4"/>
  <c r="D9" i="4"/>
  <c r="F9" i="4" s="1"/>
  <c r="F8" i="3"/>
  <c r="C8" i="2"/>
  <c r="F9" i="8"/>
  <c r="F8" i="9"/>
  <c r="F8" i="12"/>
  <c r="F9" i="9"/>
  <c r="E10" i="9"/>
  <c r="D10" i="9"/>
  <c r="G10" i="9"/>
  <c r="G10" i="8"/>
  <c r="E10" i="8"/>
  <c r="D10" i="8"/>
  <c r="F8" i="11"/>
  <c r="F8" i="6"/>
  <c r="D9" i="6"/>
  <c r="E9" i="6"/>
  <c r="G9" i="6"/>
  <c r="E9" i="12"/>
  <c r="D9" i="12"/>
  <c r="G9" i="12"/>
  <c r="D9" i="11"/>
  <c r="E9" i="11"/>
  <c r="G9" i="11"/>
  <c r="B9" i="2"/>
  <c r="A10" i="2"/>
  <c r="B9" i="11"/>
  <c r="A10" i="11"/>
  <c r="B9" i="6"/>
  <c r="A10" i="6"/>
  <c r="A11" i="9"/>
  <c r="B10" i="9"/>
  <c r="A11" i="8"/>
  <c r="B10" i="8"/>
  <c r="A10" i="12"/>
  <c r="B9" i="12"/>
  <c r="A11" i="13"/>
  <c r="B10" i="13"/>
  <c r="D10" i="7" l="1"/>
  <c r="A11" i="7"/>
  <c r="B11" i="7" s="1"/>
  <c r="G10" i="7"/>
  <c r="E10" i="7"/>
  <c r="E10" i="5"/>
  <c r="F10" i="5" s="1"/>
  <c r="B10" i="5"/>
  <c r="G10" i="5"/>
  <c r="A11" i="5"/>
  <c r="D11" i="5" s="1"/>
  <c r="E10" i="3"/>
  <c r="F9" i="3"/>
  <c r="A11" i="4"/>
  <c r="G11" i="4" s="1"/>
  <c r="F21" i="14"/>
  <c r="A23" i="14"/>
  <c r="D22" i="14"/>
  <c r="G22" i="14"/>
  <c r="B22" i="14"/>
  <c r="E22" i="14"/>
  <c r="D10" i="3"/>
  <c r="B10" i="3"/>
  <c r="A11" i="3"/>
  <c r="G11" i="3" s="1"/>
  <c r="E10" i="4"/>
  <c r="F10" i="4" s="1"/>
  <c r="G10" i="4"/>
  <c r="B10" i="4"/>
  <c r="F9" i="11"/>
  <c r="F10" i="8"/>
  <c r="F10" i="9"/>
  <c r="D11" i="4"/>
  <c r="F9" i="12"/>
  <c r="C9" i="2"/>
  <c r="E10" i="6"/>
  <c r="D10" i="6"/>
  <c r="G10" i="6"/>
  <c r="G10" i="11"/>
  <c r="D10" i="11"/>
  <c r="E10" i="11"/>
  <c r="E10" i="12"/>
  <c r="D10" i="12"/>
  <c r="G10" i="12"/>
  <c r="E11" i="8"/>
  <c r="D11" i="8"/>
  <c r="G11" i="8"/>
  <c r="D11" i="9"/>
  <c r="E11" i="9"/>
  <c r="G11" i="9"/>
  <c r="F9" i="6"/>
  <c r="A11" i="2"/>
  <c r="B10" i="2"/>
  <c r="B10" i="11"/>
  <c r="A11" i="11"/>
  <c r="B10" i="6"/>
  <c r="A11" i="6"/>
  <c r="A11" i="12"/>
  <c r="B10" i="12"/>
  <c r="A12" i="13"/>
  <c r="B11" i="13"/>
  <c r="A12" i="8"/>
  <c r="B11" i="8"/>
  <c r="A12" i="9"/>
  <c r="B11" i="9"/>
  <c r="F10" i="7" l="1"/>
  <c r="B11" i="4"/>
  <c r="A12" i="7"/>
  <c r="G12" i="7" s="1"/>
  <c r="G11" i="7"/>
  <c r="D11" i="7"/>
  <c r="E11" i="7"/>
  <c r="F10" i="3"/>
  <c r="B11" i="5"/>
  <c r="A12" i="5"/>
  <c r="D12" i="5" s="1"/>
  <c r="E11" i="5"/>
  <c r="F11" i="5" s="1"/>
  <c r="G11" i="5"/>
  <c r="E11" i="3"/>
  <c r="B11" i="3"/>
  <c r="A12" i="4"/>
  <c r="B12" i="4" s="1"/>
  <c r="E11" i="4"/>
  <c r="F11" i="4" s="1"/>
  <c r="F22" i="14"/>
  <c r="E23" i="14"/>
  <c r="B23" i="14"/>
  <c r="A24" i="14"/>
  <c r="D23" i="14"/>
  <c r="G23" i="14"/>
  <c r="J40" i="6"/>
  <c r="A12" i="3"/>
  <c r="G12" i="3" s="1"/>
  <c r="D11" i="3"/>
  <c r="C10" i="2"/>
  <c r="F11" i="9"/>
  <c r="F11" i="8"/>
  <c r="F10" i="6"/>
  <c r="E11" i="11"/>
  <c r="G11" i="11"/>
  <c r="D11" i="11"/>
  <c r="D11" i="12"/>
  <c r="E11" i="12"/>
  <c r="G11" i="12"/>
  <c r="D12" i="8"/>
  <c r="E12" i="8"/>
  <c r="G12" i="8"/>
  <c r="D11" i="6"/>
  <c r="G11" i="6"/>
  <c r="E11" i="6"/>
  <c r="E12" i="9"/>
  <c r="D12" i="9"/>
  <c r="G12" i="9"/>
  <c r="F10" i="12"/>
  <c r="F10" i="11"/>
  <c r="A12" i="2"/>
  <c r="B11" i="2"/>
  <c r="B11" i="11"/>
  <c r="A12" i="11"/>
  <c r="B11" i="6"/>
  <c r="A12" i="6"/>
  <c r="A13" i="8"/>
  <c r="B12" i="8"/>
  <c r="A13" i="9"/>
  <c r="B12" i="9"/>
  <c r="A13" i="13"/>
  <c r="B12" i="13"/>
  <c r="A12" i="12"/>
  <c r="B11" i="12"/>
  <c r="E12" i="7" l="1"/>
  <c r="F11" i="7"/>
  <c r="D12" i="7"/>
  <c r="A13" i="7"/>
  <c r="E13" i="7" s="1"/>
  <c r="B12" i="7"/>
  <c r="F11" i="3"/>
  <c r="G12" i="5"/>
  <c r="A13" i="5"/>
  <c r="D13" i="5" s="1"/>
  <c r="B12" i="5"/>
  <c r="E12" i="5"/>
  <c r="F12" i="5" s="1"/>
  <c r="A13" i="4"/>
  <c r="G13" i="4" s="1"/>
  <c r="D12" i="3"/>
  <c r="A13" i="3"/>
  <c r="G13" i="3" s="1"/>
  <c r="E12" i="4"/>
  <c r="G12" i="4"/>
  <c r="D12" i="4"/>
  <c r="B24" i="14"/>
  <c r="A25" i="14"/>
  <c r="F23" i="14"/>
  <c r="J4" i="5"/>
  <c r="E12" i="3"/>
  <c r="B12" i="3"/>
  <c r="F11" i="12"/>
  <c r="F12" i="9"/>
  <c r="F11" i="6"/>
  <c r="D12" i="12"/>
  <c r="E12" i="12"/>
  <c r="G12" i="12"/>
  <c r="E13" i="8"/>
  <c r="D13" i="8"/>
  <c r="G13" i="8"/>
  <c r="C11" i="2"/>
  <c r="E12" i="6"/>
  <c r="D12" i="6"/>
  <c r="G12" i="6"/>
  <c r="E12" i="11"/>
  <c r="D12" i="11"/>
  <c r="G12" i="11"/>
  <c r="E13" i="9"/>
  <c r="G13" i="9"/>
  <c r="D13" i="9"/>
  <c r="F12" i="8"/>
  <c r="F11" i="11"/>
  <c r="B12" i="2"/>
  <c r="A13" i="2"/>
  <c r="B12" i="11"/>
  <c r="A13" i="11"/>
  <c r="A13" i="6"/>
  <c r="B12" i="6"/>
  <c r="A13" i="12"/>
  <c r="B12" i="12"/>
  <c r="A14" i="9"/>
  <c r="B13" i="9"/>
  <c r="A14" i="13"/>
  <c r="B13" i="13"/>
  <c r="A14" i="8"/>
  <c r="B13" i="8"/>
  <c r="F12" i="7" l="1"/>
  <c r="B13" i="7"/>
  <c r="A14" i="7"/>
  <c r="G14" i="7" s="1"/>
  <c r="G13" i="7"/>
  <c r="E13" i="5"/>
  <c r="F13" i="5" s="1"/>
  <c r="D13" i="7"/>
  <c r="F13" i="7" s="1"/>
  <c r="G13" i="5"/>
  <c r="E13" i="4"/>
  <c r="A14" i="5"/>
  <c r="D14" i="5" s="1"/>
  <c r="J40" i="5"/>
  <c r="J4" i="4" s="1"/>
  <c r="B13" i="5"/>
  <c r="A14" i="4"/>
  <c r="E14" i="4" s="1"/>
  <c r="B13" i="4"/>
  <c r="D13" i="4"/>
  <c r="D13" i="3"/>
  <c r="E13" i="3"/>
  <c r="F12" i="4"/>
  <c r="F12" i="3"/>
  <c r="A14" i="3"/>
  <c r="G14" i="3" s="1"/>
  <c r="B13" i="3"/>
  <c r="G25" i="14"/>
  <c r="A26" i="14"/>
  <c r="B25" i="14"/>
  <c r="D25" i="14"/>
  <c r="E25" i="14"/>
  <c r="F24" i="14"/>
  <c r="F12" i="6"/>
  <c r="D14" i="8"/>
  <c r="E14" i="8"/>
  <c r="G14" i="8"/>
  <c r="E13" i="11"/>
  <c r="D13" i="11"/>
  <c r="G13" i="11"/>
  <c r="C12" i="2"/>
  <c r="F13" i="9"/>
  <c r="F12" i="11"/>
  <c r="F13" i="8"/>
  <c r="D14" i="9"/>
  <c r="E14" i="9"/>
  <c r="G14" i="9"/>
  <c r="D13" i="6"/>
  <c r="E13" i="6"/>
  <c r="G13" i="6"/>
  <c r="E13" i="12"/>
  <c r="G13" i="12"/>
  <c r="D13" i="12"/>
  <c r="F12" i="12"/>
  <c r="A14" i="11"/>
  <c r="B13" i="11"/>
  <c r="B13" i="2"/>
  <c r="A14" i="2"/>
  <c r="B13" i="6"/>
  <c r="A14" i="6"/>
  <c r="A15" i="13"/>
  <c r="B14" i="13"/>
  <c r="A15" i="8"/>
  <c r="B14" i="8"/>
  <c r="A15" i="9"/>
  <c r="B14" i="9"/>
  <c r="A14" i="12"/>
  <c r="B13" i="12"/>
  <c r="B14" i="5" l="1"/>
  <c r="B14" i="4"/>
  <c r="D14" i="4"/>
  <c r="F14" i="4" s="1"/>
  <c r="A15" i="7"/>
  <c r="D15" i="7" s="1"/>
  <c r="G14" i="5"/>
  <c r="E14" i="7"/>
  <c r="B14" i="7"/>
  <c r="D14" i="7"/>
  <c r="F13" i="4"/>
  <c r="A15" i="4"/>
  <c r="D15" i="4" s="1"/>
  <c r="G14" i="4"/>
  <c r="F13" i="3"/>
  <c r="A15" i="5"/>
  <c r="D15" i="5" s="1"/>
  <c r="E14" i="5"/>
  <c r="F14" i="5" s="1"/>
  <c r="J40" i="4"/>
  <c r="J4" i="3" s="1"/>
  <c r="J40" i="3" s="1"/>
  <c r="A15" i="3"/>
  <c r="G15" i="3" s="1"/>
  <c r="D14" i="3"/>
  <c r="B14" i="3"/>
  <c r="E14" i="3"/>
  <c r="F25" i="14"/>
  <c r="A27" i="14"/>
  <c r="D26" i="14"/>
  <c r="G26" i="14"/>
  <c r="E26" i="14"/>
  <c r="B26" i="14"/>
  <c r="C13" i="2"/>
  <c r="F14" i="8"/>
  <c r="F13" i="12"/>
  <c r="F14" i="9"/>
  <c r="E15" i="9"/>
  <c r="D15" i="9"/>
  <c r="G15" i="9"/>
  <c r="E14" i="6"/>
  <c r="D14" i="6"/>
  <c r="G14" i="6"/>
  <c r="F13" i="6"/>
  <c r="E14" i="12"/>
  <c r="G14" i="12"/>
  <c r="D14" i="12"/>
  <c r="D15" i="8"/>
  <c r="E15" i="8"/>
  <c r="G15" i="8"/>
  <c r="D14" i="11"/>
  <c r="E14" i="11"/>
  <c r="G14" i="11"/>
  <c r="F13" i="11"/>
  <c r="B14" i="11"/>
  <c r="A15" i="11"/>
  <c r="A15" i="2"/>
  <c r="B14" i="2"/>
  <c r="A15" i="6"/>
  <c r="B14" i="6"/>
  <c r="A16" i="13"/>
  <c r="B15" i="13"/>
  <c r="A16" i="8"/>
  <c r="B15" i="8"/>
  <c r="A16" i="9"/>
  <c r="B15" i="9"/>
  <c r="B15" i="4"/>
  <c r="A15" i="12"/>
  <c r="B14" i="12"/>
  <c r="G15" i="4" l="1"/>
  <c r="E15" i="4"/>
  <c r="F15" i="4" s="1"/>
  <c r="A16" i="4"/>
  <c r="G16" i="4" s="1"/>
  <c r="B15" i="7"/>
  <c r="G15" i="7"/>
  <c r="E15" i="7"/>
  <c r="F15" i="7" s="1"/>
  <c r="A16" i="7"/>
  <c r="E16" i="7" s="1"/>
  <c r="F14" i="7"/>
  <c r="B15" i="5"/>
  <c r="G15" i="5"/>
  <c r="E15" i="5"/>
  <c r="F15" i="5" s="1"/>
  <c r="A16" i="5"/>
  <c r="D16" i="5" s="1"/>
  <c r="D15" i="3"/>
  <c r="A16" i="3"/>
  <c r="G16" i="3" s="1"/>
  <c r="B15" i="3"/>
  <c r="E15" i="3"/>
  <c r="F14" i="3"/>
  <c r="F26" i="14"/>
  <c r="E27" i="14"/>
  <c r="B27" i="14"/>
  <c r="A28" i="14"/>
  <c r="D27" i="14"/>
  <c r="G27" i="14"/>
  <c r="C14" i="2"/>
  <c r="F14" i="11"/>
  <c r="F15" i="8"/>
  <c r="F14" i="6"/>
  <c r="D15" i="11"/>
  <c r="E15" i="11"/>
  <c r="G15" i="11"/>
  <c r="D15" i="12"/>
  <c r="E15" i="12"/>
  <c r="G15" i="12"/>
  <c r="D16" i="9"/>
  <c r="E16" i="9"/>
  <c r="G16" i="9"/>
  <c r="D16" i="8"/>
  <c r="E16" i="8"/>
  <c r="G16" i="8"/>
  <c r="D15" i="6"/>
  <c r="E15" i="6"/>
  <c r="G15" i="6"/>
  <c r="F14" i="12"/>
  <c r="F15" i="9"/>
  <c r="E16" i="5"/>
  <c r="G16" i="5"/>
  <c r="B15" i="2"/>
  <c r="A16" i="2"/>
  <c r="A16" i="11"/>
  <c r="B15" i="11"/>
  <c r="B15" i="6"/>
  <c r="A16" i="6"/>
  <c r="A17" i="13"/>
  <c r="B16" i="13"/>
  <c r="A17" i="9"/>
  <c r="B16" i="9"/>
  <c r="A17" i="8"/>
  <c r="B16" i="8"/>
  <c r="A16" i="12"/>
  <c r="B15" i="12"/>
  <c r="A17" i="5"/>
  <c r="D17" i="5" s="1"/>
  <c r="B16" i="5"/>
  <c r="A17" i="4" l="1"/>
  <c r="D17" i="4" s="1"/>
  <c r="E16" i="4"/>
  <c r="D16" i="4"/>
  <c r="B16" i="4"/>
  <c r="A17" i="7"/>
  <c r="G17" i="7" s="1"/>
  <c r="G16" i="7"/>
  <c r="B16" i="7"/>
  <c r="D16" i="7"/>
  <c r="F16" i="7" s="1"/>
  <c r="B16" i="3"/>
  <c r="D16" i="3"/>
  <c r="F15" i="3"/>
  <c r="A17" i="3"/>
  <c r="G17" i="3" s="1"/>
  <c r="E16" i="3"/>
  <c r="F27" i="14"/>
  <c r="B28" i="14"/>
  <c r="E28" i="14"/>
  <c r="G28" i="14"/>
  <c r="A29" i="14"/>
  <c r="D28" i="14"/>
  <c r="F15" i="11"/>
  <c r="F16" i="9"/>
  <c r="D16" i="12"/>
  <c r="E16" i="12"/>
  <c r="G16" i="12"/>
  <c r="E17" i="9"/>
  <c r="D17" i="9"/>
  <c r="G17" i="9"/>
  <c r="E16" i="11"/>
  <c r="D16" i="11"/>
  <c r="G16" i="11"/>
  <c r="C15" i="2"/>
  <c r="F16" i="8"/>
  <c r="E16" i="6"/>
  <c r="D16" i="6"/>
  <c r="G16" i="6"/>
  <c r="E17" i="8"/>
  <c r="G17" i="8"/>
  <c r="D17" i="8"/>
  <c r="E17" i="7"/>
  <c r="D17" i="7"/>
  <c r="F15" i="6"/>
  <c r="F15" i="12"/>
  <c r="E17" i="5"/>
  <c r="F16" i="5"/>
  <c r="A18" i="7"/>
  <c r="B17" i="7"/>
  <c r="G17" i="5"/>
  <c r="A17" i="2"/>
  <c r="B16" i="2"/>
  <c r="A17" i="11"/>
  <c r="B16" i="11"/>
  <c r="A17" i="6"/>
  <c r="B16" i="6"/>
  <c r="A17" i="12"/>
  <c r="B16" i="12"/>
  <c r="A18" i="8"/>
  <c r="B17" i="8"/>
  <c r="A18" i="9"/>
  <c r="B17" i="9"/>
  <c r="A18" i="13"/>
  <c r="B17" i="13"/>
  <c r="B17" i="5"/>
  <c r="A18" i="5"/>
  <c r="D18" i="5" s="1"/>
  <c r="B17" i="4"/>
  <c r="A18" i="4"/>
  <c r="F16" i="4" l="1"/>
  <c r="E17" i="4"/>
  <c r="F17" i="4" s="1"/>
  <c r="G17" i="4"/>
  <c r="B17" i="3"/>
  <c r="A18" i="3"/>
  <c r="G18" i="3" s="1"/>
  <c r="F16" i="3"/>
  <c r="D17" i="3"/>
  <c r="E17" i="3"/>
  <c r="F28" i="14"/>
  <c r="G29" i="14"/>
  <c r="D29" i="14"/>
  <c r="B29" i="14"/>
  <c r="A30" i="14"/>
  <c r="E29" i="14"/>
  <c r="F16" i="11"/>
  <c r="F17" i="9"/>
  <c r="F16" i="12"/>
  <c r="D18" i="4"/>
  <c r="G18" i="4"/>
  <c r="F17" i="8"/>
  <c r="D18" i="9"/>
  <c r="E18" i="9"/>
  <c r="G18" i="9"/>
  <c r="E17" i="12"/>
  <c r="D17" i="12"/>
  <c r="G17" i="12"/>
  <c r="E17" i="11"/>
  <c r="D17" i="11"/>
  <c r="G17" i="11"/>
  <c r="G18" i="8"/>
  <c r="D18" i="8"/>
  <c r="E18" i="8"/>
  <c r="D17" i="6"/>
  <c r="E17" i="6"/>
  <c r="G17" i="6"/>
  <c r="D18" i="7"/>
  <c r="E18" i="7"/>
  <c r="G18" i="7"/>
  <c r="C16" i="2"/>
  <c r="F17" i="7"/>
  <c r="F16" i="6"/>
  <c r="F17" i="5"/>
  <c r="E18" i="5"/>
  <c r="B18" i="7"/>
  <c r="A19" i="7"/>
  <c r="G18" i="5"/>
  <c r="E18" i="4"/>
  <c r="B17" i="11"/>
  <c r="A18" i="11"/>
  <c r="B17" i="2"/>
  <c r="A18" i="2"/>
  <c r="B17" i="6"/>
  <c r="A18" i="6"/>
  <c r="A19" i="5"/>
  <c r="D19" i="5" s="1"/>
  <c r="B18" i="5"/>
  <c r="A19" i="8"/>
  <c r="B18" i="8"/>
  <c r="B18" i="4"/>
  <c r="A19" i="4"/>
  <c r="A18" i="12"/>
  <c r="B17" i="12"/>
  <c r="A19" i="13"/>
  <c r="B18" i="13"/>
  <c r="A19" i="9"/>
  <c r="B18" i="9"/>
  <c r="B18" i="3"/>
  <c r="E18" i="3" l="1"/>
  <c r="A19" i="3"/>
  <c r="G19" i="3" s="1"/>
  <c r="D18" i="3"/>
  <c r="F17" i="3"/>
  <c r="F29" i="14"/>
  <c r="A31" i="14"/>
  <c r="D30" i="14"/>
  <c r="E30" i="14"/>
  <c r="G30" i="14"/>
  <c r="B30" i="14"/>
  <c r="F18" i="4"/>
  <c r="F17" i="12"/>
  <c r="D19" i="8"/>
  <c r="E19" i="8"/>
  <c r="G19" i="8"/>
  <c r="C17" i="2"/>
  <c r="F17" i="6"/>
  <c r="E19" i="9"/>
  <c r="D19" i="9"/>
  <c r="G19" i="9"/>
  <c r="E18" i="12"/>
  <c r="D18" i="12"/>
  <c r="G18" i="12"/>
  <c r="D19" i="4"/>
  <c r="G19" i="4"/>
  <c r="G18" i="6"/>
  <c r="E18" i="6"/>
  <c r="D18" i="6"/>
  <c r="G18" i="11"/>
  <c r="D18" i="11"/>
  <c r="E18" i="11"/>
  <c r="D19" i="7"/>
  <c r="E19" i="7"/>
  <c r="G19" i="7"/>
  <c r="F18" i="7"/>
  <c r="F18" i="8"/>
  <c r="F17" i="11"/>
  <c r="F18" i="9"/>
  <c r="F18" i="5"/>
  <c r="E19" i="5"/>
  <c r="D19" i="3"/>
  <c r="E19" i="3"/>
  <c r="B19" i="7"/>
  <c r="A20" i="7"/>
  <c r="G19" i="5"/>
  <c r="E19" i="4"/>
  <c r="A19" i="11"/>
  <c r="B18" i="11"/>
  <c r="B18" i="2"/>
  <c r="A19" i="2"/>
  <c r="B18" i="6"/>
  <c r="A19" i="6"/>
  <c r="A20" i="5"/>
  <c r="D20" i="5" s="1"/>
  <c r="B19" i="5"/>
  <c r="A20" i="13"/>
  <c r="B19" i="13"/>
  <c r="A20" i="3"/>
  <c r="G20" i="3" s="1"/>
  <c r="B19" i="3"/>
  <c r="A20" i="9"/>
  <c r="B19" i="9"/>
  <c r="A19" i="12"/>
  <c r="B18" i="12"/>
  <c r="A20" i="4"/>
  <c r="B19" i="4"/>
  <c r="A20" i="8"/>
  <c r="B19" i="8"/>
  <c r="F18" i="3" l="1"/>
  <c r="F30" i="14"/>
  <c r="E31" i="14"/>
  <c r="A32" i="14"/>
  <c r="D31" i="14"/>
  <c r="B31" i="14"/>
  <c r="G31" i="14"/>
  <c r="F19" i="4"/>
  <c r="F18" i="11"/>
  <c r="F18" i="6"/>
  <c r="F18" i="12"/>
  <c r="F19" i="7"/>
  <c r="F19" i="8"/>
  <c r="D20" i="8"/>
  <c r="E20" i="8"/>
  <c r="G20" i="8"/>
  <c r="G20" i="4"/>
  <c r="D20" i="4"/>
  <c r="G20" i="9"/>
  <c r="D20" i="9"/>
  <c r="E20" i="9"/>
  <c r="E19" i="11"/>
  <c r="D19" i="11"/>
  <c r="G19" i="11"/>
  <c r="E20" i="7"/>
  <c r="D20" i="7"/>
  <c r="G20" i="7"/>
  <c r="D19" i="6"/>
  <c r="G19" i="6"/>
  <c r="E19" i="6"/>
  <c r="D19" i="12"/>
  <c r="E19" i="12"/>
  <c r="G19" i="12"/>
  <c r="F19" i="9"/>
  <c r="C18" i="2"/>
  <c r="F19" i="3"/>
  <c r="E20" i="5"/>
  <c r="F19" i="5"/>
  <c r="E20" i="3"/>
  <c r="D20" i="3"/>
  <c r="B20" i="7"/>
  <c r="A21" i="7"/>
  <c r="E20" i="4"/>
  <c r="G20" i="5"/>
  <c r="A20" i="2"/>
  <c r="B19" i="2"/>
  <c r="A20" i="11"/>
  <c r="B19" i="11"/>
  <c r="A20" i="6"/>
  <c r="B19" i="6"/>
  <c r="A21" i="8"/>
  <c r="B20" i="8"/>
  <c r="A21" i="13"/>
  <c r="B20" i="13"/>
  <c r="A21" i="5"/>
  <c r="D21" i="5" s="1"/>
  <c r="B20" i="5"/>
  <c r="A21" i="9"/>
  <c r="B20" i="9"/>
  <c r="A21" i="4"/>
  <c r="B20" i="4"/>
  <c r="A20" i="12"/>
  <c r="B19" i="12"/>
  <c r="B20" i="3"/>
  <c r="A21" i="3"/>
  <c r="G21" i="3" s="1"/>
  <c r="B32" i="14" l="1"/>
  <c r="G32" i="14"/>
  <c r="E32" i="14"/>
  <c r="A33" i="14"/>
  <c r="D32" i="14"/>
  <c r="F31" i="14"/>
  <c r="F19" i="12"/>
  <c r="F20" i="9"/>
  <c r="F20" i="4"/>
  <c r="F19" i="11"/>
  <c r="F19" i="6"/>
  <c r="F20" i="8"/>
  <c r="D20" i="12"/>
  <c r="E20" i="12"/>
  <c r="G20" i="12"/>
  <c r="C19" i="2"/>
  <c r="F20" i="7"/>
  <c r="E20" i="11"/>
  <c r="D20" i="11"/>
  <c r="G20" i="11"/>
  <c r="D21" i="4"/>
  <c r="G21" i="4"/>
  <c r="E21" i="9"/>
  <c r="D21" i="9"/>
  <c r="G21" i="9"/>
  <c r="E20" i="6"/>
  <c r="D20" i="6"/>
  <c r="G20" i="6"/>
  <c r="G21" i="7"/>
  <c r="E21" i="7"/>
  <c r="D21" i="7"/>
  <c r="E21" i="8"/>
  <c r="D21" i="8"/>
  <c r="G21" i="8"/>
  <c r="F20" i="3"/>
  <c r="F20" i="5"/>
  <c r="E21" i="5"/>
  <c r="E21" i="3"/>
  <c r="D21" i="3"/>
  <c r="A22" i="7"/>
  <c r="B21" i="7"/>
  <c r="E21" i="4"/>
  <c r="G21" i="5"/>
  <c r="B20" i="2"/>
  <c r="A21" i="2"/>
  <c r="A21" i="11"/>
  <c r="B20" i="11"/>
  <c r="A21" i="6"/>
  <c r="B20" i="6"/>
  <c r="A22" i="4"/>
  <c r="B21" i="4"/>
  <c r="A22" i="3"/>
  <c r="G22" i="3" s="1"/>
  <c r="B21" i="3"/>
  <c r="A21" i="12"/>
  <c r="B20" i="12"/>
  <c r="A22" i="13"/>
  <c r="B21" i="13"/>
  <c r="A22" i="9"/>
  <c r="B21" i="9"/>
  <c r="A22" i="5"/>
  <c r="D22" i="5" s="1"/>
  <c r="B21" i="5"/>
  <c r="A22" i="8"/>
  <c r="B21" i="8"/>
  <c r="F32" i="14" l="1"/>
  <c r="G33" i="14"/>
  <c r="A34" i="14"/>
  <c r="B33" i="14"/>
  <c r="D33" i="14"/>
  <c r="E33" i="14"/>
  <c r="F20" i="11"/>
  <c r="F20" i="12"/>
  <c r="F21" i="7"/>
  <c r="F21" i="4"/>
  <c r="D21" i="11"/>
  <c r="E21" i="11"/>
  <c r="G21" i="11"/>
  <c r="F21" i="9"/>
  <c r="E22" i="8"/>
  <c r="D22" i="8"/>
  <c r="G22" i="8"/>
  <c r="D22" i="9"/>
  <c r="E22" i="9"/>
  <c r="G22" i="9"/>
  <c r="G21" i="12"/>
  <c r="E21" i="12"/>
  <c r="D21" i="12"/>
  <c r="D21" i="6"/>
  <c r="E21" i="6"/>
  <c r="G21" i="6"/>
  <c r="D22" i="4"/>
  <c r="G22" i="4"/>
  <c r="D22" i="7"/>
  <c r="E22" i="7"/>
  <c r="G22" i="7"/>
  <c r="F21" i="8"/>
  <c r="C20" i="2"/>
  <c r="F20" i="6"/>
  <c r="F21" i="3"/>
  <c r="E22" i="5"/>
  <c r="F21" i="5"/>
  <c r="D22" i="3"/>
  <c r="E22" i="3"/>
  <c r="A23" i="7"/>
  <c r="B22" i="7"/>
  <c r="E22" i="4"/>
  <c r="G22" i="5"/>
  <c r="A22" i="2"/>
  <c r="B21" i="2"/>
  <c r="B21" i="11"/>
  <c r="A22" i="11"/>
  <c r="B21" i="6"/>
  <c r="A22" i="6"/>
  <c r="B22" i="4"/>
  <c r="A23" i="4"/>
  <c r="A23" i="3"/>
  <c r="G23" i="3" s="1"/>
  <c r="B22" i="3"/>
  <c r="A23" i="5"/>
  <c r="D23" i="5" s="1"/>
  <c r="B22" i="5"/>
  <c r="A23" i="13"/>
  <c r="B22" i="13"/>
  <c r="A23" i="8"/>
  <c r="B22" i="8"/>
  <c r="A23" i="9"/>
  <c r="B22" i="9"/>
  <c r="A22" i="12"/>
  <c r="B21" i="12"/>
  <c r="A35" i="14" l="1"/>
  <c r="D34" i="14"/>
  <c r="E34" i="14"/>
  <c r="G34" i="14"/>
  <c r="B34" i="14"/>
  <c r="F33" i="14"/>
  <c r="F22" i="4"/>
  <c r="F22" i="7"/>
  <c r="F22" i="9"/>
  <c r="F21" i="11"/>
  <c r="F22" i="8"/>
  <c r="E22" i="12"/>
  <c r="D22" i="12"/>
  <c r="G22" i="12"/>
  <c r="D23" i="8"/>
  <c r="E23" i="8"/>
  <c r="G23" i="8"/>
  <c r="F21" i="6"/>
  <c r="D23" i="4"/>
  <c r="G23" i="4"/>
  <c r="D22" i="11"/>
  <c r="E22" i="11"/>
  <c r="G22" i="11"/>
  <c r="D23" i="7"/>
  <c r="E23" i="7"/>
  <c r="G23" i="7"/>
  <c r="E22" i="6"/>
  <c r="D22" i="6"/>
  <c r="G22" i="6"/>
  <c r="E23" i="9"/>
  <c r="D23" i="9"/>
  <c r="G23" i="9"/>
  <c r="C21" i="2"/>
  <c r="F21" i="12"/>
  <c r="F22" i="3"/>
  <c r="F22" i="5"/>
  <c r="E23" i="5"/>
  <c r="D23" i="3"/>
  <c r="E23" i="3"/>
  <c r="B23" i="7"/>
  <c r="A24" i="7"/>
  <c r="G23" i="5"/>
  <c r="E23" i="4"/>
  <c r="A23" i="11"/>
  <c r="B22" i="11"/>
  <c r="A23" i="2"/>
  <c r="B22" i="2"/>
  <c r="A23" i="6"/>
  <c r="B22" i="6"/>
  <c r="A23" i="12"/>
  <c r="B22" i="12"/>
  <c r="A24" i="13"/>
  <c r="B23" i="13"/>
  <c r="A24" i="3"/>
  <c r="G24" i="3" s="1"/>
  <c r="B23" i="3"/>
  <c r="A24" i="4"/>
  <c r="B23" i="4"/>
  <c r="A24" i="5"/>
  <c r="D24" i="5" s="1"/>
  <c r="B23" i="5"/>
  <c r="A24" i="8"/>
  <c r="B23" i="8"/>
  <c r="A24" i="9"/>
  <c r="B23" i="9"/>
  <c r="F34" i="14" l="1"/>
  <c r="E35" i="14"/>
  <c r="D35" i="14"/>
  <c r="B35" i="14"/>
  <c r="G35" i="14"/>
  <c r="F23" i="9"/>
  <c r="F23" i="7"/>
  <c r="F22" i="6"/>
  <c r="D23" i="11"/>
  <c r="E23" i="11"/>
  <c r="G23" i="11"/>
  <c r="D24" i="7"/>
  <c r="E24" i="7"/>
  <c r="G24" i="7"/>
  <c r="F23" i="4"/>
  <c r="F22" i="11"/>
  <c r="D24" i="9"/>
  <c r="E24" i="9"/>
  <c r="G24" i="9"/>
  <c r="D23" i="6"/>
  <c r="E23" i="6"/>
  <c r="G23" i="6"/>
  <c r="D24" i="8"/>
  <c r="E24" i="8"/>
  <c r="G24" i="8"/>
  <c r="D23" i="12"/>
  <c r="E23" i="12"/>
  <c r="G23" i="12"/>
  <c r="D24" i="4"/>
  <c r="G24" i="4"/>
  <c r="C22" i="2"/>
  <c r="F23" i="8"/>
  <c r="F22" i="12"/>
  <c r="F23" i="3"/>
  <c r="E24" i="5"/>
  <c r="F23" i="5"/>
  <c r="E24" i="3"/>
  <c r="D24" i="3"/>
  <c r="B24" i="7"/>
  <c r="A25" i="7"/>
  <c r="G24" i="5"/>
  <c r="E24" i="4"/>
  <c r="A24" i="11"/>
  <c r="B23" i="11"/>
  <c r="A24" i="2"/>
  <c r="B23" i="2"/>
  <c r="B23" i="6"/>
  <c r="A24" i="6"/>
  <c r="B24" i="5"/>
  <c r="A25" i="5"/>
  <c r="D25" i="5" s="1"/>
  <c r="A25" i="4"/>
  <c r="B24" i="4"/>
  <c r="A25" i="13"/>
  <c r="B24" i="13"/>
  <c r="A24" i="12"/>
  <c r="B23" i="12"/>
  <c r="A25" i="9"/>
  <c r="B24" i="9"/>
  <c r="B24" i="3"/>
  <c r="A25" i="3"/>
  <c r="G25" i="3" s="1"/>
  <c r="A25" i="8"/>
  <c r="B24" i="8"/>
  <c r="F35" i="14" l="1"/>
  <c r="F24" i="4"/>
  <c r="F23" i="6"/>
  <c r="F23" i="12"/>
  <c r="F24" i="8"/>
  <c r="F24" i="7"/>
  <c r="F23" i="11"/>
  <c r="E25" i="8"/>
  <c r="D25" i="8"/>
  <c r="G25" i="8"/>
  <c r="E25" i="9"/>
  <c r="D25" i="9"/>
  <c r="G25" i="9"/>
  <c r="D24" i="12"/>
  <c r="E24" i="12"/>
  <c r="G24" i="12"/>
  <c r="D25" i="4"/>
  <c r="G25" i="4"/>
  <c r="E24" i="11"/>
  <c r="G24" i="11"/>
  <c r="D24" i="11"/>
  <c r="E25" i="7"/>
  <c r="D25" i="7"/>
  <c r="G25" i="7"/>
  <c r="E24" i="6"/>
  <c r="D24" i="6"/>
  <c r="G24" i="6"/>
  <c r="C23" i="2"/>
  <c r="F24" i="9"/>
  <c r="F24" i="3"/>
  <c r="E25" i="5"/>
  <c r="F24" i="5"/>
  <c r="E25" i="3"/>
  <c r="D25" i="3"/>
  <c r="B25" i="7"/>
  <c r="A26" i="7"/>
  <c r="E25" i="4"/>
  <c r="G25" i="5"/>
  <c r="B24" i="2"/>
  <c r="A25" i="2"/>
  <c r="A25" i="11"/>
  <c r="B24" i="11"/>
  <c r="A25" i="6"/>
  <c r="B24" i="6"/>
  <c r="A26" i="3"/>
  <c r="G26" i="3" s="1"/>
  <c r="B25" i="3"/>
  <c r="A25" i="12"/>
  <c r="B24" i="12"/>
  <c r="A26" i="13"/>
  <c r="B25" i="13"/>
  <c r="B25" i="5"/>
  <c r="A26" i="5"/>
  <c r="D26" i="5" s="1"/>
  <c r="A26" i="9"/>
  <c r="B25" i="9"/>
  <c r="A26" i="8"/>
  <c r="B25" i="8"/>
  <c r="A26" i="4"/>
  <c r="B25" i="4"/>
  <c r="F25" i="4" l="1"/>
  <c r="F24" i="11"/>
  <c r="F24" i="12"/>
  <c r="F25" i="9"/>
  <c r="C24" i="2"/>
  <c r="F24" i="6"/>
  <c r="G25" i="6"/>
  <c r="E25" i="6"/>
  <c r="D25" i="6"/>
  <c r="F25" i="7"/>
  <c r="D26" i="4"/>
  <c r="G26" i="4"/>
  <c r="D26" i="8"/>
  <c r="E26" i="8"/>
  <c r="G26" i="8"/>
  <c r="E25" i="12"/>
  <c r="D25" i="12"/>
  <c r="G25" i="12"/>
  <c r="E26" i="7"/>
  <c r="D26" i="7"/>
  <c r="G26" i="7"/>
  <c r="G26" i="9"/>
  <c r="D26" i="9"/>
  <c r="E26" i="9"/>
  <c r="G25" i="11"/>
  <c r="E25" i="11"/>
  <c r="D25" i="11"/>
  <c r="F25" i="8"/>
  <c r="F25" i="3"/>
  <c r="F25" i="5"/>
  <c r="E26" i="5"/>
  <c r="F26" i="5" s="1"/>
  <c r="D26" i="3"/>
  <c r="E26" i="3"/>
  <c r="B26" i="7"/>
  <c r="A27" i="7"/>
  <c r="E26" i="4"/>
  <c r="G26" i="5"/>
  <c r="A26" i="11"/>
  <c r="B25" i="11"/>
  <c r="A26" i="2"/>
  <c r="B25" i="2"/>
  <c r="A26" i="6"/>
  <c r="B25" i="6"/>
  <c r="A27" i="8"/>
  <c r="B26" i="8"/>
  <c r="A27" i="9"/>
  <c r="B26" i="9"/>
  <c r="A27" i="5"/>
  <c r="D27" i="5" s="1"/>
  <c r="B26" i="5"/>
  <c r="A27" i="3"/>
  <c r="G27" i="3" s="1"/>
  <c r="B26" i="3"/>
  <c r="A26" i="12"/>
  <c r="B25" i="12"/>
  <c r="A27" i="4"/>
  <c r="B26" i="4"/>
  <c r="A27" i="13"/>
  <c r="B26" i="13"/>
  <c r="C25" i="2" l="1"/>
  <c r="F26" i="9"/>
  <c r="F26" i="7"/>
  <c r="F26" i="8"/>
  <c r="F25" i="11"/>
  <c r="F25" i="12"/>
  <c r="F25" i="6"/>
  <c r="F26" i="4"/>
  <c r="E26" i="12"/>
  <c r="D26" i="12"/>
  <c r="G26" i="12"/>
  <c r="D27" i="7"/>
  <c r="E27" i="7"/>
  <c r="G27" i="7"/>
  <c r="E27" i="8"/>
  <c r="D27" i="8"/>
  <c r="G27" i="8"/>
  <c r="G27" i="4"/>
  <c r="D27" i="4"/>
  <c r="E27" i="9"/>
  <c r="D27" i="9"/>
  <c r="G27" i="9"/>
  <c r="E26" i="6"/>
  <c r="D26" i="6"/>
  <c r="G26" i="6"/>
  <c r="D26" i="11"/>
  <c r="E26" i="11"/>
  <c r="G26" i="11"/>
  <c r="F26" i="3"/>
  <c r="E27" i="5"/>
  <c r="D27" i="3"/>
  <c r="E27" i="3"/>
  <c r="A28" i="7"/>
  <c r="B27" i="7"/>
  <c r="E27" i="4"/>
  <c r="G27" i="5"/>
  <c r="A27" i="11"/>
  <c r="B26" i="11"/>
  <c r="B26" i="2"/>
  <c r="A27" i="2"/>
  <c r="A27" i="6"/>
  <c r="B26" i="6"/>
  <c r="A28" i="4"/>
  <c r="B27" i="4"/>
  <c r="A28" i="3"/>
  <c r="B27" i="3"/>
  <c r="A28" i="5"/>
  <c r="D28" i="5" s="1"/>
  <c r="B27" i="5"/>
  <c r="A28" i="8"/>
  <c r="B27" i="8"/>
  <c r="A28" i="13"/>
  <c r="B27" i="13"/>
  <c r="A27" i="12"/>
  <c r="B26" i="12"/>
  <c r="A28" i="9"/>
  <c r="B27" i="9"/>
  <c r="F27" i="4" l="1"/>
  <c r="F27" i="9"/>
  <c r="F26" i="6"/>
  <c r="D28" i="9"/>
  <c r="E28" i="9"/>
  <c r="G28" i="9"/>
  <c r="D27" i="6"/>
  <c r="E27" i="6"/>
  <c r="G27" i="6"/>
  <c r="C26" i="2"/>
  <c r="F27" i="8"/>
  <c r="D27" i="11"/>
  <c r="E27" i="11"/>
  <c r="G27" i="11"/>
  <c r="D28" i="7"/>
  <c r="E28" i="7"/>
  <c r="G28" i="7"/>
  <c r="D27" i="12"/>
  <c r="G27" i="12"/>
  <c r="E27" i="12"/>
  <c r="D28" i="8"/>
  <c r="E28" i="8"/>
  <c r="G28" i="8"/>
  <c r="G28" i="4"/>
  <c r="D28" i="4"/>
  <c r="F26" i="11"/>
  <c r="F27" i="7"/>
  <c r="F26" i="12"/>
  <c r="F27" i="3"/>
  <c r="E28" i="5"/>
  <c r="F27" i="5"/>
  <c r="B28" i="7"/>
  <c r="A29" i="7"/>
  <c r="G28" i="5"/>
  <c r="E28" i="4"/>
  <c r="A28" i="11"/>
  <c r="B27" i="11"/>
  <c r="B27" i="2"/>
  <c r="A28" i="2"/>
  <c r="B27" i="6"/>
  <c r="A28" i="6"/>
  <c r="A28" i="12"/>
  <c r="B27" i="12"/>
  <c r="A29" i="13"/>
  <c r="B28" i="13"/>
  <c r="B28" i="5"/>
  <c r="A29" i="5"/>
  <c r="D29" i="5" s="1"/>
  <c r="A29" i="4"/>
  <c r="B28" i="4"/>
  <c r="B28" i="3"/>
  <c r="A29" i="3"/>
  <c r="A29" i="9"/>
  <c r="B28" i="9"/>
  <c r="A29" i="8"/>
  <c r="B28" i="8"/>
  <c r="F27" i="11" l="1"/>
  <c r="F28" i="4"/>
  <c r="F28" i="9"/>
  <c r="F27" i="12"/>
  <c r="F28" i="3"/>
  <c r="C27" i="2"/>
  <c r="E29" i="8"/>
  <c r="D29" i="8"/>
  <c r="G29" i="8"/>
  <c r="D29" i="4"/>
  <c r="G29" i="4"/>
  <c r="E28" i="11"/>
  <c r="D28" i="11"/>
  <c r="G28" i="11"/>
  <c r="F28" i="7"/>
  <c r="E28" i="6"/>
  <c r="D28" i="6"/>
  <c r="G28" i="6"/>
  <c r="E29" i="7"/>
  <c r="G29" i="7"/>
  <c r="D29" i="7"/>
  <c r="E29" i="9"/>
  <c r="D29" i="9"/>
  <c r="G29" i="9"/>
  <c r="D28" i="12"/>
  <c r="G28" i="12"/>
  <c r="E28" i="12"/>
  <c r="F28" i="8"/>
  <c r="F27" i="6"/>
  <c r="E29" i="5"/>
  <c r="F29" i="5" s="1"/>
  <c r="F28" i="5"/>
  <c r="B29" i="7"/>
  <c r="A30" i="7"/>
  <c r="E29" i="4"/>
  <c r="F29" i="4" s="1"/>
  <c r="G29" i="5"/>
  <c r="A29" i="11"/>
  <c r="B28" i="11"/>
  <c r="B28" i="2"/>
  <c r="A29" i="2"/>
  <c r="A29" i="6"/>
  <c r="B28" i="6"/>
  <c r="A30" i="8"/>
  <c r="B29" i="8"/>
  <c r="A29" i="12"/>
  <c r="B28" i="12"/>
  <c r="A30" i="9"/>
  <c r="B29" i="9"/>
  <c r="A30" i="3"/>
  <c r="B29" i="3"/>
  <c r="B29" i="4"/>
  <c r="A30" i="4"/>
  <c r="B29" i="5"/>
  <c r="A30" i="5"/>
  <c r="D30" i="5" s="1"/>
  <c r="A30" i="13"/>
  <c r="B29" i="13"/>
  <c r="F29" i="9" l="1"/>
  <c r="C28" i="2"/>
  <c r="F28" i="11"/>
  <c r="F29" i="8"/>
  <c r="F29" i="7"/>
  <c r="E29" i="12"/>
  <c r="D29" i="12"/>
  <c r="G29" i="12"/>
  <c r="D30" i="8"/>
  <c r="E30" i="8"/>
  <c r="G30" i="8"/>
  <c r="D30" i="7"/>
  <c r="E30" i="7"/>
  <c r="G30" i="7"/>
  <c r="F28" i="12"/>
  <c r="D30" i="4"/>
  <c r="G30" i="4"/>
  <c r="D30" i="9"/>
  <c r="E30" i="9"/>
  <c r="G30" i="9"/>
  <c r="E29" i="6"/>
  <c r="D29" i="6"/>
  <c r="G29" i="6"/>
  <c r="E29" i="11"/>
  <c r="D29" i="11"/>
  <c r="G29" i="11"/>
  <c r="F28" i="6"/>
  <c r="F29" i="3"/>
  <c r="E30" i="5"/>
  <c r="A31" i="7"/>
  <c r="B30" i="7"/>
  <c r="E30" i="4"/>
  <c r="G30" i="5"/>
  <c r="B29" i="11"/>
  <c r="A30" i="11"/>
  <c r="B29" i="2"/>
  <c r="A30" i="2"/>
  <c r="A30" i="6"/>
  <c r="B29" i="6"/>
  <c r="B30" i="4"/>
  <c r="A31" i="4"/>
  <c r="A30" i="12"/>
  <c r="B29" i="12"/>
  <c r="A31" i="13"/>
  <c r="B30" i="13"/>
  <c r="A31" i="9"/>
  <c r="B30" i="9"/>
  <c r="A31" i="8"/>
  <c r="B30" i="8"/>
  <c r="A31" i="5"/>
  <c r="D31" i="5" s="1"/>
  <c r="B30" i="5"/>
  <c r="A31" i="3"/>
  <c r="B30" i="3"/>
  <c r="F30" i="4" l="1"/>
  <c r="F29" i="6"/>
  <c r="F30" i="8"/>
  <c r="F29" i="12"/>
  <c r="C29" i="2"/>
  <c r="E31" i="3"/>
  <c r="D31" i="3"/>
  <c r="G31" i="3"/>
  <c r="E31" i="8"/>
  <c r="G31" i="8"/>
  <c r="D31" i="8"/>
  <c r="E31" i="9"/>
  <c r="D31" i="9"/>
  <c r="G31" i="9"/>
  <c r="E30" i="12"/>
  <c r="D30" i="12"/>
  <c r="G30" i="12"/>
  <c r="E30" i="6"/>
  <c r="D30" i="6"/>
  <c r="G30" i="6"/>
  <c r="F29" i="11"/>
  <c r="F30" i="9"/>
  <c r="F30" i="7"/>
  <c r="D30" i="11"/>
  <c r="E30" i="11"/>
  <c r="G30" i="11"/>
  <c r="D31" i="4"/>
  <c r="G31" i="4"/>
  <c r="D31" i="7"/>
  <c r="E31" i="7"/>
  <c r="G31" i="7"/>
  <c r="F30" i="3"/>
  <c r="F30" i="5"/>
  <c r="E31" i="5"/>
  <c r="A32" i="7"/>
  <c r="B31" i="7"/>
  <c r="E31" i="4"/>
  <c r="G31" i="5"/>
  <c r="B30" i="11"/>
  <c r="A31" i="11"/>
  <c r="A31" i="2"/>
  <c r="B30" i="2"/>
  <c r="A31" i="6"/>
  <c r="B30" i="6"/>
  <c r="A32" i="3"/>
  <c r="B31" i="3"/>
  <c r="A31" i="12"/>
  <c r="B30" i="12"/>
  <c r="A32" i="5"/>
  <c r="D32" i="5" s="1"/>
  <c r="B31" i="5"/>
  <c r="A32" i="9"/>
  <c r="B31" i="9"/>
  <c r="A32" i="13"/>
  <c r="B31" i="13"/>
  <c r="A32" i="8"/>
  <c r="B31" i="8"/>
  <c r="A32" i="4"/>
  <c r="B31" i="4"/>
  <c r="F31" i="4" l="1"/>
  <c r="F31" i="8"/>
  <c r="F31" i="7"/>
  <c r="F30" i="11"/>
  <c r="E32" i="7"/>
  <c r="D32" i="7"/>
  <c r="G32" i="7"/>
  <c r="G32" i="8"/>
  <c r="D32" i="8"/>
  <c r="E32" i="8"/>
  <c r="D32" i="9"/>
  <c r="E32" i="9"/>
  <c r="G32" i="9"/>
  <c r="E32" i="3"/>
  <c r="D32" i="3"/>
  <c r="G32" i="3"/>
  <c r="F31" i="9"/>
  <c r="E31" i="11"/>
  <c r="G31" i="11"/>
  <c r="D31" i="11"/>
  <c r="F30" i="12"/>
  <c r="D32" i="4"/>
  <c r="G32" i="4"/>
  <c r="D31" i="12"/>
  <c r="E31" i="12"/>
  <c r="G31" i="12"/>
  <c r="D31" i="6"/>
  <c r="E31" i="6"/>
  <c r="G31" i="6"/>
  <c r="C30" i="2"/>
  <c r="F30" i="6"/>
  <c r="F31" i="3"/>
  <c r="F31" i="5"/>
  <c r="E32" i="5"/>
  <c r="B32" i="7"/>
  <c r="A33" i="7"/>
  <c r="E32" i="4"/>
  <c r="G32" i="5"/>
  <c r="A32" i="2"/>
  <c r="B31" i="2"/>
  <c r="B31" i="11"/>
  <c r="A32" i="11"/>
  <c r="A32" i="6"/>
  <c r="B31" i="6"/>
  <c r="B32" i="13"/>
  <c r="A33" i="9"/>
  <c r="B32" i="9"/>
  <c r="A33" i="8"/>
  <c r="B32" i="8"/>
  <c r="A33" i="4"/>
  <c r="B32" i="4"/>
  <c r="A33" i="5"/>
  <c r="D33" i="5" s="1"/>
  <c r="B32" i="5"/>
  <c r="A32" i="12"/>
  <c r="B31" i="12"/>
  <c r="B32" i="3"/>
  <c r="A33" i="3"/>
  <c r="F31" i="6" l="1"/>
  <c r="F31" i="11"/>
  <c r="F32" i="9"/>
  <c r="F32" i="4"/>
  <c r="F32" i="8"/>
  <c r="D33" i="4"/>
  <c r="G33" i="4"/>
  <c r="E33" i="8"/>
  <c r="D33" i="8"/>
  <c r="G33" i="8"/>
  <c r="F31" i="12"/>
  <c r="E33" i="3"/>
  <c r="D33" i="3"/>
  <c r="G33" i="3"/>
  <c r="G32" i="6"/>
  <c r="E32" i="6"/>
  <c r="D32" i="6"/>
  <c r="E33" i="7"/>
  <c r="D33" i="7"/>
  <c r="G33" i="7"/>
  <c r="C31" i="2"/>
  <c r="E33" i="9"/>
  <c r="G33" i="9"/>
  <c r="D33" i="9"/>
  <c r="G32" i="11"/>
  <c r="E32" i="11"/>
  <c r="D32" i="11"/>
  <c r="F32" i="3"/>
  <c r="F32" i="7"/>
  <c r="E33" i="5"/>
  <c r="F32" i="5"/>
  <c r="A34" i="7"/>
  <c r="B33" i="7"/>
  <c r="G33" i="5"/>
  <c r="E33" i="4"/>
  <c r="A33" i="2"/>
  <c r="B32" i="2"/>
  <c r="A33" i="11"/>
  <c r="B32" i="11"/>
  <c r="A33" i="6"/>
  <c r="B32" i="6"/>
  <c r="A34" i="3"/>
  <c r="B33" i="3"/>
  <c r="A33" i="12"/>
  <c r="B32" i="12"/>
  <c r="B33" i="4"/>
  <c r="A34" i="4"/>
  <c r="B33" i="5"/>
  <c r="A34" i="5"/>
  <c r="D34" i="5" s="1"/>
  <c r="A34" i="9"/>
  <c r="B33" i="9"/>
  <c r="A34" i="8"/>
  <c r="B33" i="8"/>
  <c r="F33" i="4" l="1"/>
  <c r="F32" i="11"/>
  <c r="F32" i="6"/>
  <c r="F33" i="3"/>
  <c r="F33" i="8"/>
  <c r="F32" i="12"/>
  <c r="D34" i="8"/>
  <c r="E34" i="8"/>
  <c r="G34" i="8"/>
  <c r="G34" i="9"/>
  <c r="D34" i="9"/>
  <c r="E34" i="9"/>
  <c r="E34" i="3"/>
  <c r="D34" i="3"/>
  <c r="G34" i="3"/>
  <c r="E33" i="11"/>
  <c r="D33" i="11"/>
  <c r="G33" i="11"/>
  <c r="F33" i="7"/>
  <c r="E34" i="4"/>
  <c r="G34" i="4"/>
  <c r="D34" i="4"/>
  <c r="F33" i="9"/>
  <c r="E33" i="6"/>
  <c r="D33" i="6"/>
  <c r="G33" i="6"/>
  <c r="D34" i="7"/>
  <c r="E34" i="7"/>
  <c r="G34" i="7"/>
  <c r="C32" i="2"/>
  <c r="F33" i="5"/>
  <c r="E34" i="5"/>
  <c r="F34" i="5" s="1"/>
  <c r="A35" i="7"/>
  <c r="B34" i="7"/>
  <c r="G34" i="5"/>
  <c r="B33" i="11"/>
  <c r="A34" i="11"/>
  <c r="B33" i="2"/>
  <c r="A34" i="2"/>
  <c r="B33" i="6"/>
  <c r="A34" i="6"/>
  <c r="B34" i="9"/>
  <c r="B34" i="4"/>
  <c r="A35" i="3"/>
  <c r="B34" i="3"/>
  <c r="A35" i="5"/>
  <c r="D35" i="5" s="1"/>
  <c r="B34" i="5"/>
  <c r="A34" i="12"/>
  <c r="B33" i="12"/>
  <c r="A35" i="8"/>
  <c r="B34" i="8"/>
  <c r="F34" i="9" l="1"/>
  <c r="F34" i="8"/>
  <c r="F33" i="11"/>
  <c r="F34" i="4"/>
  <c r="F34" i="7"/>
  <c r="E34" i="12"/>
  <c r="G34" i="12"/>
  <c r="D34" i="12"/>
  <c r="E35" i="3"/>
  <c r="D35" i="3"/>
  <c r="G35" i="3"/>
  <c r="F34" i="3"/>
  <c r="E34" i="6"/>
  <c r="D34" i="6"/>
  <c r="G34" i="6"/>
  <c r="D34" i="11"/>
  <c r="E34" i="11"/>
  <c r="G34" i="11"/>
  <c r="F33" i="12"/>
  <c r="D35" i="8"/>
  <c r="G35" i="8"/>
  <c r="G35" i="7"/>
  <c r="D35" i="7"/>
  <c r="E35" i="7"/>
  <c r="C33" i="2"/>
  <c r="F33" i="6"/>
  <c r="E35" i="5"/>
  <c r="E35" i="8"/>
  <c r="B35" i="7"/>
  <c r="G35" i="5"/>
  <c r="B34" i="2"/>
  <c r="A35" i="2"/>
  <c r="B34" i="11"/>
  <c r="B34" i="6"/>
  <c r="B35" i="3"/>
  <c r="A35" i="12"/>
  <c r="B34" i="12"/>
  <c r="B35" i="5"/>
  <c r="B35" i="8"/>
  <c r="F35" i="8" l="1"/>
  <c r="F35" i="7"/>
  <c r="F35" i="3"/>
  <c r="G35" i="12"/>
  <c r="D35" i="12"/>
  <c r="E35" i="12"/>
  <c r="F34" i="11"/>
  <c r="F34" i="6"/>
  <c r="C34" i="2"/>
  <c r="F34" i="12"/>
  <c r="F35" i="5"/>
  <c r="B35" i="2"/>
  <c r="B35" i="12"/>
  <c r="F35" i="12" l="1"/>
  <c r="C35" i="2"/>
  <c r="C40" i="2" s="1"/>
  <c r="C4" i="13" l="1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41" i="2"/>
  <c r="C21" i="13" l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l="1"/>
  <c r="C33" i="13" l="1"/>
  <c r="C40" i="13" s="1"/>
  <c r="C41" i="13" l="1"/>
  <c r="C4" i="12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40" i="12" l="1"/>
  <c r="C41" i="12" l="1"/>
  <c r="C4" i="1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40" i="11" l="1"/>
  <c r="C4" i="14" s="1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40" i="14" l="1"/>
  <c r="C41" i="11"/>
  <c r="C41" i="14" l="1"/>
  <c r="C4" i="9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40" i="9" s="1"/>
  <c r="C41" i="9" l="1"/>
  <c r="C4" i="8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40" i="8" s="1"/>
  <c r="C41" i="8" l="1"/>
  <c r="C4" i="7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40" i="7" s="1"/>
  <c r="C4" i="6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40" i="6" s="1"/>
  <c r="C41" i="7"/>
  <c r="C41" i="6" l="1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0" i="5" s="1"/>
  <c r="C41" i="5" l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40" i="4" s="1"/>
  <c r="C4" i="3" l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41" i="4"/>
  <c r="L40" i="2"/>
  <c r="L4" i="13" s="1"/>
  <c r="L40" i="13" s="1"/>
  <c r="L4" i="12" s="1"/>
  <c r="L40" i="12" s="1"/>
  <c r="C40" i="3" l="1"/>
  <c r="C41" i="3" s="1"/>
  <c r="L4" i="11"/>
  <c r="L40" i="11" s="1"/>
  <c r="L4" i="14" s="1"/>
  <c r="L40" i="14" l="1"/>
  <c r="L4" i="9" s="1"/>
  <c r="L40" i="9" s="1"/>
  <c r="L4" i="8" s="1"/>
  <c r="L40" i="8" s="1"/>
  <c r="L4" i="7" s="1"/>
  <c r="L40" i="7" s="1"/>
  <c r="L4" i="6" s="1"/>
  <c r="L40" i="6" s="1"/>
  <c r="L4" i="5" s="1"/>
  <c r="L40" i="5" s="1"/>
  <c r="L4" i="4" s="1"/>
  <c r="L40" i="4" s="1"/>
  <c r="L4" i="3" s="1"/>
  <c r="L40" i="3" s="1"/>
</calcChain>
</file>

<file path=xl/sharedStrings.xml><?xml version="1.0" encoding="utf-8"?>
<sst xmlns="http://schemas.openxmlformats.org/spreadsheetml/2006/main" count="490" uniqueCount="126">
  <si>
    <t>Navn:</t>
  </si>
  <si>
    <t>timer</t>
  </si>
  <si>
    <t>antal minutter</t>
  </si>
  <si>
    <t>Afdeling:</t>
  </si>
  <si>
    <t>Arbejdsuge:</t>
  </si>
  <si>
    <t>start</t>
  </si>
  <si>
    <t>slut</t>
  </si>
  <si>
    <t>mandag</t>
  </si>
  <si>
    <t>tirsdag</t>
  </si>
  <si>
    <t>onsdag</t>
  </si>
  <si>
    <t>torsdag</t>
  </si>
  <si>
    <t>fredag</t>
  </si>
  <si>
    <t>lørdag</t>
  </si>
  <si>
    <t>søndag</t>
  </si>
  <si>
    <t>Omregningstabel</t>
  </si>
  <si>
    <t>Min.</t>
  </si>
  <si>
    <t>100-del</t>
  </si>
  <si>
    <t>Arbejdstid pr. uge</t>
  </si>
  <si>
    <t>Saldo flex pr.:</t>
  </si>
  <si>
    <t>Dato:</t>
  </si>
  <si>
    <t>Start</t>
  </si>
  <si>
    <t>tid</t>
  </si>
  <si>
    <t>Slut</t>
  </si>
  <si>
    <t>norm</t>
  </si>
  <si>
    <t>min.</t>
  </si>
  <si>
    <t>Nej</t>
  </si>
  <si>
    <t>i min.</t>
  </si>
  <si>
    <t>Flexsaldo</t>
  </si>
  <si>
    <t>FRAVÆR M.M.</t>
  </si>
  <si>
    <t>Overført saldo =</t>
  </si>
  <si>
    <t>Ugedag:</t>
  </si>
  <si>
    <t>NAVN:</t>
  </si>
  <si>
    <t>TEKST VED</t>
  </si>
  <si>
    <t>flexsaldo i min. =</t>
  </si>
  <si>
    <t>flexsaldo i timer =</t>
  </si>
  <si>
    <t>Omregning af timer til min. X 60</t>
  </si>
  <si>
    <t>fx. 1 time og 15 min = 1,25 x 60 = 75 min.</t>
  </si>
  <si>
    <t>Ændres din gennemsnitlige arbejdstid, skal du ma-</t>
  </si>
  <si>
    <t>Rigtid god fornøjelse</t>
  </si>
  <si>
    <t>underskrift medarbejder</t>
  </si>
  <si>
    <t>underskrift leder</t>
  </si>
  <si>
    <t>Du kan også skrive din tid i min. i feltet "reg.flex"</t>
  </si>
  <si>
    <t>nuelt ændre ferietime saldoen, sker dette i løbet af</t>
  </si>
  <si>
    <t>x</t>
  </si>
  <si>
    <r>
      <t xml:space="preserve">Her skal du een gang for alle indtaste oplysninger i de </t>
    </r>
    <r>
      <rPr>
        <b/>
        <u/>
        <sz val="12"/>
        <color indexed="10"/>
        <rFont val="Verdana"/>
        <family val="2"/>
      </rPr>
      <t>GULE</t>
    </r>
    <r>
      <rPr>
        <b/>
        <sz val="12"/>
        <color indexed="10"/>
        <rFont val="Verdana"/>
        <family val="2"/>
      </rPr>
      <t xml:space="preserve"> felter:</t>
    </r>
  </si>
  <si>
    <t>UgedagNr</t>
  </si>
  <si>
    <t>Gælder for året:</t>
  </si>
  <si>
    <t>Norm</t>
  </si>
  <si>
    <t>(skriv det aktuelle år)</t>
  </si>
  <si>
    <t>Fødselsdato</t>
  </si>
  <si>
    <t>6. ferieuge</t>
  </si>
  <si>
    <t>FLEX + FERIETIMER</t>
  </si>
  <si>
    <t>6. Ferie restsaldo pr.:</t>
  </si>
  <si>
    <t>Er månedens skema færdig ?</t>
  </si>
  <si>
    <t>1-5. ferieuge optjenes løbende og feriesaldo tilskrives løbende måneden efter optjening</t>
  </si>
  <si>
    <t>Udbetaling af 6. ferieuge ( minus timer)=</t>
  </si>
  <si>
    <t>Reg.flex</t>
  </si>
  <si>
    <t>Tid</t>
  </si>
  <si>
    <t>Alle oplysninger er standard udfyldt som fuldtids.</t>
  </si>
  <si>
    <t>på de efterfølgende månedsark, og for 6. ferieuge.</t>
  </si>
  <si>
    <t>Sådan registrerer du ændringer i din arbejdstid</t>
  </si>
  <si>
    <t xml:space="preserve">Når du vil registrere din arbejdstid, skriver </t>
  </si>
  <si>
    <t>hvornår din arbejdstid starter og slutter.</t>
  </si>
  <si>
    <t xml:space="preserve">du i disse felter under den aktuelle dag </t>
  </si>
  <si>
    <t>året, så hver opmærksom på når du retter arbejdstiden</t>
  </si>
  <si>
    <t>at der ikke går hen og sker ændring i din flexsaldo.</t>
  </si>
  <si>
    <t>Personale- og Løn, Lønservice</t>
  </si>
  <si>
    <t xml:space="preserve">Selvom du i skemaet kan registrere ferietimer, skal du huske at indberette til </t>
  </si>
  <si>
    <t>Nytårsdag</t>
  </si>
  <si>
    <t>Skærtorsdag</t>
  </si>
  <si>
    <t>Langfredag</t>
  </si>
  <si>
    <t>Påskedag</t>
  </si>
  <si>
    <t>2. påskedag</t>
  </si>
  <si>
    <t>Kristi himmelfartsdag</t>
  </si>
  <si>
    <t>2. Pinsedag</t>
  </si>
  <si>
    <t>Juleaftensdag</t>
  </si>
  <si>
    <t>1. juledag</t>
  </si>
  <si>
    <t>2. juledag</t>
  </si>
  <si>
    <t>Nytårsaftensdag</t>
  </si>
  <si>
    <t>Ferietimer/dage</t>
  </si>
  <si>
    <t>dage</t>
  </si>
  <si>
    <t>Dage</t>
  </si>
  <si>
    <t>EKSTRA FRIDAGE</t>
  </si>
  <si>
    <t>Jan</t>
  </si>
  <si>
    <t>feb</t>
  </si>
  <si>
    <t>marts</t>
  </si>
  <si>
    <t>april</t>
  </si>
  <si>
    <t>maj</t>
  </si>
  <si>
    <t>juni</t>
  </si>
  <si>
    <t>juli</t>
  </si>
  <si>
    <t>aug</t>
  </si>
  <si>
    <t>sep</t>
  </si>
  <si>
    <t>okt</t>
  </si>
  <si>
    <t>nov</t>
  </si>
  <si>
    <t>dec</t>
  </si>
  <si>
    <t>Sommerferie 3 uger = 111 timer</t>
  </si>
  <si>
    <t xml:space="preserve">6. ferieuge </t>
  </si>
  <si>
    <t>=</t>
  </si>
  <si>
    <t>Ferie-
optjening 
pr. md.</t>
  </si>
  <si>
    <t>Ferieopsparing løbende måned pr. år.</t>
  </si>
  <si>
    <t>Indsæt dit navn</t>
  </si>
  <si>
    <t>Optjent 6. Ferie saldo pr.:</t>
  </si>
  <si>
    <t>5 Seniordage.:</t>
  </si>
  <si>
    <t>Ferie restsaldo pr.:</t>
  </si>
  <si>
    <t>2 Omsorgsdage pr. Barn
(Til og med det år 
barnet fylder 7 år).:</t>
  </si>
  <si>
    <t>Pinsedag</t>
  </si>
  <si>
    <t>Grundlovsdag</t>
  </si>
  <si>
    <t>slette tidsregistreringen i felterne med start tid og i slut tid samt i feltet med norm tid.</t>
  </si>
  <si>
    <t>kan du indsætte en række og kopier oplysningerne fra dagen i forvejen, du skal bare</t>
  </si>
  <si>
    <r>
      <rPr>
        <b/>
        <sz val="10"/>
        <rFont val="Verdana"/>
        <family val="2"/>
      </rPr>
      <t>OBS!</t>
    </r>
    <r>
      <rPr>
        <sz val="10"/>
        <rFont val="Verdana"/>
        <family val="2"/>
      </rPr>
      <t xml:space="preserve"> - flexsaldo er skrevet i minutter. Nederst på skemaet kan du hele tiden følge timeantal  </t>
    </r>
  </si>
  <si>
    <t xml:space="preserve">i 100-del timer. Ønsker du at have din arbejdstid registeret flere gange i løbet af en dag, </t>
  </si>
  <si>
    <t>Ved nyansættelse efter 1. januar skal du</t>
  </si>
  <si>
    <t>manuelt nulstille og tilrette feriesaldoer</t>
  </si>
  <si>
    <t xml:space="preserve">April </t>
  </si>
  <si>
    <t xml:space="preserve">Januar </t>
  </si>
  <si>
    <t xml:space="preserve">Februar </t>
  </si>
  <si>
    <t xml:space="preserve">Marts </t>
  </si>
  <si>
    <t>Maj</t>
  </si>
  <si>
    <t>Juni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</si>
  <si>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</si>
  <si>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</si>
  <si>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</si>
  <si>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</si>
  <si>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</si>
  <si>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 xml:space="preserve">December </t>
  </si>
  <si>
    <t>XX.XX.XXXX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</si>
</sst>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"/>
    <numFmt numFmtId="166" formatCode="hh:mm;@"/>
  </numFmts>
  <fonts count="18" x14ac:knownFonts="1">
    <font>
      <sz val="10"/>
      <name val="Arial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2"/>
      <color indexed="10"/>
      <name val="Verdana"/>
      <family val="2"/>
    </font>
    <font>
      <b/>
      <sz val="12"/>
      <color indexed="10"/>
      <name val="Verdana"/>
      <family val="2"/>
    </font>
    <font>
      <b/>
      <u/>
      <sz val="12"/>
      <color indexed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i/>
      <u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9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Trellis">
        <fgColor theme="5" tint="0.59996337778862885"/>
        <bgColor indexed="65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ck">
        <color indexed="10"/>
      </left>
      <right/>
      <top/>
      <bottom style="mediumDashed">
        <color indexed="10"/>
      </bottom>
      <diagonal/>
    </border>
    <border>
      <left/>
      <right style="thick">
        <color indexed="10"/>
      </right>
      <top/>
      <bottom style="mediumDashed">
        <color indexed="10"/>
      </bottom>
      <diagonal/>
    </border>
    <border>
      <left style="thick">
        <color indexed="10"/>
      </left>
      <right/>
      <top style="mediumDashed">
        <color indexed="10"/>
      </top>
      <bottom style="mediumDashed">
        <color indexed="10"/>
      </bottom>
      <diagonal/>
    </border>
    <border>
      <left/>
      <right style="thick">
        <color indexed="10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mediumDashed">
        <color indexed="10"/>
      </top>
      <bottom/>
      <diagonal/>
    </border>
    <border>
      <left/>
      <right style="thick">
        <color indexed="10"/>
      </right>
      <top style="mediumDashed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0">
    <xf numFmtId="0" fontId="0" fillId="0" borderId="0" xfId="0"/>
    <xf numFmtId="4" fontId="2" fillId="0" borderId="0" xfId="0" applyNumberFormat="1" applyFont="1"/>
    <xf numFmtId="20" fontId="3" fillId="0" borderId="1" xfId="0" applyNumberFormat="1" applyFont="1" applyBorder="1"/>
    <xf numFmtId="20" fontId="3" fillId="0" borderId="2" xfId="0" applyNumberFormat="1" applyFont="1" applyBorder="1"/>
    <xf numFmtId="20" fontId="3" fillId="0" borderId="3" xfId="0" applyNumberFormat="1" applyFont="1" applyBorder="1"/>
    <xf numFmtId="20" fontId="3" fillId="0" borderId="4" xfId="0" applyNumberFormat="1" applyFont="1" applyBorder="1"/>
    <xf numFmtId="0" fontId="9" fillId="5" borderId="19" xfId="0" applyFont="1" applyFill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9" fillId="5" borderId="23" xfId="0" applyFont="1" applyFill="1" applyBorder="1"/>
    <xf numFmtId="0" fontId="3" fillId="0" borderId="0" xfId="0" applyFont="1"/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5" borderId="26" xfId="0" applyFont="1" applyFill="1" applyBorder="1"/>
    <xf numFmtId="0" fontId="9" fillId="0" borderId="2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1" fontId="10" fillId="0" borderId="24" xfId="0" applyNumberFormat="1" applyFont="1" applyBorder="1"/>
    <xf numFmtId="0" fontId="9" fillId="5" borderId="8" xfId="0" applyFont="1" applyFill="1" applyBorder="1"/>
    <xf numFmtId="0" fontId="9" fillId="0" borderId="0" xfId="0" applyFont="1"/>
    <xf numFmtId="165" fontId="9" fillId="0" borderId="15" xfId="0" applyNumberFormat="1" applyFont="1" applyBorder="1" applyAlignment="1">
      <alignment horizontal="center"/>
    </xf>
    <xf numFmtId="1" fontId="9" fillId="0" borderId="0" xfId="0" applyNumberFormat="1" applyFont="1" applyFill="1" applyBorder="1" applyProtection="1"/>
    <xf numFmtId="20" fontId="9" fillId="0" borderId="0" xfId="0" applyNumberFormat="1" applyFont="1" applyFill="1" applyAlignment="1" applyProtection="1"/>
    <xf numFmtId="0" fontId="11" fillId="0" borderId="5" xfId="0" applyFont="1" applyBorder="1"/>
    <xf numFmtId="0" fontId="9" fillId="0" borderId="11" xfId="0" applyFont="1" applyBorder="1"/>
    <xf numFmtId="20" fontId="9" fillId="0" borderId="11" xfId="0" applyNumberFormat="1" applyFont="1" applyBorder="1"/>
    <xf numFmtId="0" fontId="9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1" xfId="0" applyFont="1" applyBorder="1"/>
    <xf numFmtId="0" fontId="3" fillId="0" borderId="32" xfId="0" applyFont="1" applyBorder="1"/>
    <xf numFmtId="20" fontId="9" fillId="0" borderId="33" xfId="0" applyNumberFormat="1" applyFont="1" applyFill="1" applyBorder="1" applyAlignment="1" applyProtection="1"/>
    <xf numFmtId="0" fontId="9" fillId="0" borderId="34" xfId="0" applyFont="1" applyBorder="1"/>
    <xf numFmtId="0" fontId="9" fillId="5" borderId="35" xfId="0" applyFont="1" applyFill="1" applyBorder="1" applyAlignment="1">
      <alignment horizontal="right"/>
    </xf>
    <xf numFmtId="1" fontId="9" fillId="4" borderId="36" xfId="0" applyNumberFormat="1" applyFont="1" applyFill="1" applyBorder="1" applyProtection="1"/>
    <xf numFmtId="0" fontId="9" fillId="5" borderId="29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right"/>
    </xf>
    <xf numFmtId="2" fontId="9" fillId="4" borderId="38" xfId="0" applyNumberFormat="1" applyFont="1" applyFill="1" applyBorder="1" applyProtection="1"/>
    <xf numFmtId="0" fontId="11" fillId="0" borderId="0" xfId="0" applyFont="1"/>
    <xf numFmtId="4" fontId="2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3" fillId="0" borderId="8" xfId="0" applyFont="1" applyBorder="1"/>
    <xf numFmtId="0" fontId="11" fillId="0" borderId="8" xfId="0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10" fillId="0" borderId="21" xfId="0" applyNumberFormat="1" applyFont="1" applyBorder="1"/>
    <xf numFmtId="2" fontId="9" fillId="0" borderId="0" xfId="0" applyNumberFormat="1" applyFont="1"/>
    <xf numFmtId="0" fontId="12" fillId="0" borderId="5" xfId="0" applyFont="1" applyBorder="1"/>
    <xf numFmtId="165" fontId="9" fillId="0" borderId="0" xfId="0" applyNumberFormat="1" applyFont="1" applyBorder="1" applyAlignment="1">
      <alignment horizontal="center"/>
    </xf>
    <xf numFmtId="0" fontId="14" fillId="3" borderId="21" xfId="0" applyNumberFormat="1" applyFont="1" applyFill="1" applyBorder="1" applyProtection="1">
      <protection locked="0"/>
    </xf>
    <xf numFmtId="165" fontId="9" fillId="0" borderId="1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0" borderId="21" xfId="0" applyFont="1" applyBorder="1"/>
    <xf numFmtId="4" fontId="9" fillId="0" borderId="11" xfId="0" applyNumberFormat="1" applyFont="1" applyBorder="1"/>
    <xf numFmtId="4" fontId="10" fillId="0" borderId="21" xfId="0" applyNumberFormat="1" applyFont="1" applyBorder="1"/>
    <xf numFmtId="2" fontId="9" fillId="0" borderId="11" xfId="0" applyNumberFormat="1" applyFont="1" applyBorder="1" applyProtection="1"/>
    <xf numFmtId="0" fontId="3" fillId="0" borderId="11" xfId="0" applyFont="1" applyBorder="1"/>
    <xf numFmtId="4" fontId="9" fillId="0" borderId="11" xfId="0" applyNumberFormat="1" applyFont="1" applyFill="1" applyBorder="1"/>
    <xf numFmtId="0" fontId="9" fillId="0" borderId="15" xfId="0" applyFont="1" applyBorder="1"/>
    <xf numFmtId="0" fontId="3" fillId="0" borderId="0" xfId="0" applyFont="1" applyBorder="1"/>
    <xf numFmtId="0" fontId="9" fillId="5" borderId="29" xfId="0" applyFont="1" applyFill="1" applyBorder="1"/>
    <xf numFmtId="0" fontId="9" fillId="5" borderId="30" xfId="0" applyFont="1" applyFill="1" applyBorder="1"/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/>
    <xf numFmtId="49" fontId="3" fillId="5" borderId="21" xfId="0" applyNumberFormat="1" applyFont="1" applyFill="1" applyBorder="1" applyAlignment="1">
      <alignment horizontal="center"/>
    </xf>
    <xf numFmtId="0" fontId="10" fillId="0" borderId="21" xfId="0" applyFont="1" applyBorder="1"/>
    <xf numFmtId="2" fontId="10" fillId="6" borderId="21" xfId="1" applyNumberFormat="1" applyFont="1" applyFill="1" applyBorder="1" applyAlignment="1" applyProtection="1">
      <alignment horizontal="right"/>
    </xf>
    <xf numFmtId="49" fontId="9" fillId="0" borderId="27" xfId="0" applyNumberFormat="1" applyFont="1" applyBorder="1" applyAlignment="1">
      <alignment horizontal="center"/>
    </xf>
    <xf numFmtId="4" fontId="10" fillId="6" borderId="21" xfId="1" applyNumberFormat="1" applyFont="1" applyFill="1" applyBorder="1" applyAlignment="1" applyProtection="1">
      <alignment horizontal="right"/>
    </xf>
    <xf numFmtId="4" fontId="4" fillId="3" borderId="5" xfId="0" applyNumberFormat="1" applyFont="1" applyFill="1" applyBorder="1" applyProtection="1">
      <protection locked="0"/>
    </xf>
    <xf numFmtId="0" fontId="11" fillId="0" borderId="41" xfId="0" applyFont="1" applyBorder="1" applyAlignment="1">
      <alignment horizontal="right"/>
    </xf>
    <xf numFmtId="3" fontId="4" fillId="3" borderId="5" xfId="0" applyNumberFormat="1" applyFont="1" applyFill="1" applyBorder="1" applyProtection="1">
      <protection locked="0"/>
    </xf>
    <xf numFmtId="0" fontId="11" fillId="0" borderId="41" xfId="0" applyFont="1" applyBorder="1"/>
    <xf numFmtId="0" fontId="11" fillId="0" borderId="21" xfId="0" applyFont="1" applyBorder="1" applyAlignment="1">
      <alignment horizontal="center"/>
    </xf>
    <xf numFmtId="0" fontId="11" fillId="0" borderId="13" xfId="0" applyFont="1" applyBorder="1"/>
    <xf numFmtId="0" fontId="9" fillId="5" borderId="22" xfId="0" applyFont="1" applyFill="1" applyBorder="1"/>
    <xf numFmtId="0" fontId="9" fillId="5" borderId="24" xfId="0" applyFont="1" applyFill="1" applyBorder="1"/>
    <xf numFmtId="20" fontId="3" fillId="0" borderId="3" xfId="0" applyNumberFormat="1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20" fontId="4" fillId="3" borderId="5" xfId="0" applyNumberFormat="1" applyFont="1" applyFill="1" applyBorder="1" applyProtection="1">
      <protection locked="0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2" fontId="9" fillId="0" borderId="27" xfId="0" applyNumberFormat="1" applyFont="1" applyBorder="1" applyAlignment="1">
      <alignment horizontal="center" wrapText="1"/>
    </xf>
    <xf numFmtId="4" fontId="9" fillId="9" borderId="39" xfId="0" applyNumberFormat="1" applyFont="1" applyFill="1" applyBorder="1"/>
    <xf numFmtId="4" fontId="9" fillId="9" borderId="9" xfId="0" applyNumberFormat="1" applyFont="1" applyFill="1" applyBorder="1"/>
    <xf numFmtId="4" fontId="9" fillId="9" borderId="40" xfId="0" applyNumberFormat="1" applyFont="1" applyFill="1" applyBorder="1"/>
    <xf numFmtId="0" fontId="9" fillId="0" borderId="27" xfId="0" applyFont="1" applyBorder="1" applyAlignment="1">
      <alignment horizontal="center" vertical="center"/>
    </xf>
    <xf numFmtId="2" fontId="9" fillId="0" borderId="9" xfId="0" applyNumberFormat="1" applyFont="1" applyBorder="1"/>
    <xf numFmtId="2" fontId="9" fillId="0" borderId="20" xfId="0" applyNumberFormat="1" applyFont="1" applyBorder="1" applyProtection="1"/>
    <xf numFmtId="2" fontId="9" fillId="0" borderId="26" xfId="0" applyNumberFormat="1" applyFont="1" applyBorder="1" applyProtection="1"/>
    <xf numFmtId="2" fontId="3" fillId="0" borderId="26" xfId="0" applyNumberFormat="1" applyFont="1" applyBorder="1"/>
    <xf numFmtId="2" fontId="9" fillId="0" borderId="11" xfId="0" applyNumberFormat="1" applyFont="1" applyBorder="1"/>
    <xf numFmtId="2" fontId="3" fillId="0" borderId="11" xfId="0" applyNumberFormat="1" applyFont="1" applyBorder="1"/>
    <xf numFmtId="2" fontId="3" fillId="0" borderId="13" xfId="0" applyNumberFormat="1" applyFont="1" applyBorder="1"/>
    <xf numFmtId="2" fontId="3" fillId="0" borderId="21" xfId="0" applyNumberFormat="1" applyFont="1" applyBorder="1"/>
    <xf numFmtId="2" fontId="9" fillId="0" borderId="39" xfId="0" applyNumberFormat="1" applyFont="1" applyBorder="1"/>
    <xf numFmtId="2" fontId="9" fillId="0" borderId="40" xfId="0" applyNumberFormat="1" applyFont="1" applyBorder="1"/>
    <xf numFmtId="2" fontId="9" fillId="0" borderId="43" xfId="0" applyNumberFormat="1" applyFont="1" applyBorder="1"/>
    <xf numFmtId="2" fontId="9" fillId="0" borderId="34" xfId="0" applyNumberFormat="1" applyFont="1" applyBorder="1"/>
    <xf numFmtId="4" fontId="10" fillId="0" borderId="22" xfId="0" applyNumberFormat="1" applyFont="1" applyBorder="1"/>
    <xf numFmtId="4" fontId="10" fillId="6" borderId="22" xfId="1" applyNumberFormat="1" applyFont="1" applyFill="1" applyBorder="1" applyAlignment="1" applyProtection="1">
      <alignment horizontal="right"/>
    </xf>
    <xf numFmtId="2" fontId="3" fillId="0" borderId="25" xfId="0" applyNumberFormat="1" applyFont="1" applyBorder="1"/>
    <xf numFmtId="2" fontId="3" fillId="0" borderId="35" xfId="0" applyNumberFormat="1" applyFont="1" applyBorder="1"/>
    <xf numFmtId="2" fontId="3" fillId="0" borderId="45" xfId="0" applyNumberFormat="1" applyFont="1" applyBorder="1"/>
    <xf numFmtId="2" fontId="3" fillId="0" borderId="37" xfId="0" applyNumberFormat="1" applyFont="1" applyBorder="1"/>
    <xf numFmtId="0" fontId="17" fillId="0" borderId="11" xfId="0" applyFont="1" applyBorder="1" applyAlignment="1"/>
    <xf numFmtId="4" fontId="13" fillId="0" borderId="0" xfId="0" applyNumberFormat="1" applyFont="1" applyProtection="1"/>
    <xf numFmtId="4" fontId="3" fillId="0" borderId="0" xfId="0" applyNumberFormat="1" applyFont="1" applyProtection="1"/>
    <xf numFmtId="4" fontId="15" fillId="0" borderId="0" xfId="0" applyNumberFormat="1" applyFont="1" applyProtection="1"/>
    <xf numFmtId="4" fontId="7" fillId="0" borderId="0" xfId="0" applyNumberFormat="1" applyFont="1" applyProtection="1"/>
    <xf numFmtId="4" fontId="6" fillId="0" borderId="0" xfId="0" applyNumberFormat="1" applyFont="1" applyProtection="1"/>
    <xf numFmtId="4" fontId="4" fillId="2" borderId="5" xfId="0" applyNumberFormat="1" applyFont="1" applyFill="1" applyBorder="1" applyProtection="1"/>
    <xf numFmtId="4" fontId="3" fillId="0" borderId="0" xfId="0" applyNumberFormat="1" applyFont="1" applyFill="1" applyProtection="1"/>
    <xf numFmtId="4" fontId="10" fillId="2" borderId="5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4" fillId="8" borderId="5" xfId="0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Protection="1"/>
    <xf numFmtId="4" fontId="4" fillId="0" borderId="47" xfId="0" applyNumberFormat="1" applyFont="1" applyBorder="1" applyProtection="1"/>
    <xf numFmtId="4" fontId="4" fillId="0" borderId="42" xfId="0" applyNumberFormat="1" applyFont="1" applyBorder="1" applyProtection="1"/>
    <xf numFmtId="4" fontId="4" fillId="0" borderId="20" xfId="0" applyNumberFormat="1" applyFont="1" applyBorder="1" applyProtection="1"/>
    <xf numFmtId="4" fontId="4" fillId="0" borderId="0" xfId="0" applyNumberFormat="1" applyFont="1" applyBorder="1" applyProtection="1"/>
    <xf numFmtId="4" fontId="4" fillId="0" borderId="0" xfId="0" applyNumberFormat="1" applyFont="1" applyProtection="1"/>
    <xf numFmtId="4" fontId="4" fillId="8" borderId="0" xfId="0" applyNumberFormat="1" applyFont="1" applyFill="1" applyBorder="1" applyAlignment="1" applyProtection="1">
      <alignment horizontal="right"/>
    </xf>
    <xf numFmtId="4" fontId="4" fillId="2" borderId="10" xfId="0" applyNumberFormat="1" applyFont="1" applyFill="1" applyBorder="1" applyProtection="1"/>
    <xf numFmtId="4" fontId="5" fillId="0" borderId="15" xfId="0" applyNumberFormat="1" applyFont="1" applyBorder="1" applyProtection="1"/>
    <xf numFmtId="4" fontId="4" fillId="0" borderId="26" xfId="0" applyNumberFormat="1" applyFont="1" applyBorder="1" applyProtection="1"/>
    <xf numFmtId="4" fontId="4" fillId="2" borderId="10" xfId="0" applyNumberFormat="1" applyFont="1" applyFill="1" applyBorder="1" applyAlignment="1" applyProtection="1">
      <alignment horizontal="right"/>
    </xf>
    <xf numFmtId="4" fontId="4" fillId="0" borderId="48" xfId="0" applyNumberFormat="1" applyFont="1" applyBorder="1" applyProtection="1"/>
    <xf numFmtId="4" fontId="4" fillId="0" borderId="30" xfId="0" applyNumberFormat="1" applyFont="1" applyBorder="1" applyProtection="1"/>
    <xf numFmtId="4" fontId="4" fillId="0" borderId="44" xfId="0" applyNumberFormat="1" applyFont="1" applyBorder="1" applyProtection="1"/>
    <xf numFmtId="4" fontId="4" fillId="8" borderId="5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4" fontId="16" fillId="0" borderId="0" xfId="0" applyNumberFormat="1" applyFont="1" applyFill="1" applyBorder="1" applyProtection="1"/>
    <xf numFmtId="4" fontId="16" fillId="0" borderId="0" xfId="0" applyNumberFormat="1" applyFont="1" applyFill="1" applyBorder="1" applyAlignment="1" applyProtection="1"/>
    <xf numFmtId="4" fontId="3" fillId="0" borderId="19" xfId="0" applyNumberFormat="1" applyFont="1" applyBorder="1" applyProtection="1"/>
    <xf numFmtId="4" fontId="3" fillId="0" borderId="42" xfId="0" applyNumberFormat="1" applyFont="1" applyBorder="1" applyProtection="1"/>
    <xf numFmtId="4" fontId="3" fillId="0" borderId="20" xfId="0" applyNumberFormat="1" applyFont="1" applyFill="1" applyBorder="1" applyProtection="1"/>
    <xf numFmtId="4" fontId="3" fillId="0" borderId="25" xfId="0" applyNumberFormat="1" applyFont="1" applyFill="1" applyBorder="1" applyProtection="1"/>
    <xf numFmtId="4" fontId="3" fillId="0" borderId="22" xfId="0" applyNumberFormat="1" applyFont="1" applyFill="1" applyBorder="1" applyProtection="1"/>
    <xf numFmtId="4" fontId="3" fillId="0" borderId="22" xfId="0" applyNumberFormat="1" applyFont="1" applyBorder="1" applyProtection="1"/>
    <xf numFmtId="4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3" fillId="0" borderId="0" xfId="0" applyNumberFormat="1" applyFont="1" applyBorder="1" applyProtection="1"/>
    <xf numFmtId="4" fontId="3" fillId="0" borderId="26" xfId="0" applyNumberFormat="1" applyFont="1" applyFill="1" applyBorder="1" applyProtection="1"/>
    <xf numFmtId="4" fontId="3" fillId="0" borderId="25" xfId="0" applyNumberFormat="1" applyFont="1" applyBorder="1" applyProtection="1"/>
    <xf numFmtId="4" fontId="16" fillId="0" borderId="0" xfId="0" applyNumberFormat="1" applyFont="1" applyFill="1" applyBorder="1" applyAlignment="1" applyProtection="1">
      <alignment horizontal="left" wrapText="1"/>
    </xf>
    <xf numFmtId="20" fontId="3" fillId="0" borderId="46" xfId="0" applyNumberFormat="1" applyFont="1" applyBorder="1" applyProtection="1"/>
    <xf numFmtId="20" fontId="3" fillId="0" borderId="2" xfId="0" applyNumberFormat="1" applyFont="1" applyBorder="1" applyProtection="1"/>
    <xf numFmtId="4" fontId="3" fillId="2" borderId="5" xfId="0" applyNumberFormat="1" applyFont="1" applyFill="1" applyBorder="1" applyProtection="1"/>
    <xf numFmtId="4" fontId="3" fillId="2" borderId="5" xfId="0" applyNumberFormat="1" applyFont="1" applyFill="1" applyBorder="1" applyAlignment="1" applyProtection="1">
      <alignment horizontal="right"/>
    </xf>
    <xf numFmtId="165" fontId="4" fillId="3" borderId="5" xfId="0" applyNumberFormat="1" applyFont="1" applyFill="1" applyBorder="1" applyProtection="1"/>
    <xf numFmtId="4" fontId="3" fillId="2" borderId="5" xfId="0" applyNumberFormat="1" applyFont="1" applyFill="1" applyBorder="1" applyAlignment="1" applyProtection="1">
      <alignment wrapText="1"/>
    </xf>
    <xf numFmtId="20" fontId="3" fillId="0" borderId="4" xfId="0" applyNumberFormat="1" applyFont="1" applyBorder="1" applyProtection="1"/>
    <xf numFmtId="4" fontId="3" fillId="0" borderId="26" xfId="0" applyNumberFormat="1" applyFont="1" applyBorder="1" applyProtection="1"/>
    <xf numFmtId="4" fontId="3" fillId="2" borderId="15" xfId="0" applyNumberFormat="1" applyFont="1" applyFill="1" applyBorder="1" applyProtection="1"/>
    <xf numFmtId="4" fontId="3" fillId="2" borderId="5" xfId="0" applyNumberFormat="1" applyFont="1" applyFill="1" applyBorder="1" applyAlignment="1" applyProtection="1">
      <alignment horizontal="center"/>
    </xf>
    <xf numFmtId="0" fontId="3" fillId="2" borderId="15" xfId="0" applyNumberFormat="1" applyFont="1" applyFill="1" applyBorder="1" applyProtection="1"/>
    <xf numFmtId="166" fontId="3" fillId="2" borderId="41" xfId="0" applyNumberFormat="1" applyFont="1" applyFill="1" applyBorder="1" applyAlignment="1" applyProtection="1">
      <alignment horizontal="center"/>
    </xf>
    <xf numFmtId="166" fontId="3" fillId="2" borderId="11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Protection="1"/>
    <xf numFmtId="166" fontId="3" fillId="2" borderId="13" xfId="0" applyNumberFormat="1" applyFont="1" applyFill="1" applyBorder="1" applyAlignment="1" applyProtection="1">
      <alignment horizontal="center"/>
    </xf>
    <xf numFmtId="46" fontId="4" fillId="10" borderId="5" xfId="0" applyNumberFormat="1" applyFont="1" applyFill="1" applyBorder="1" applyProtection="1"/>
    <xf numFmtId="4" fontId="4" fillId="10" borderId="5" xfId="0" applyNumberFormat="1" applyFont="1" applyFill="1" applyBorder="1" applyProtection="1"/>
    <xf numFmtId="0" fontId="3" fillId="0" borderId="0" xfId="0" applyNumberFormat="1" applyFont="1" applyFill="1" applyBorder="1" applyProtection="1"/>
    <xf numFmtId="20" fontId="3" fillId="0" borderId="0" xfId="0" applyNumberFormat="1" applyFont="1" applyFill="1" applyBorder="1" applyProtection="1"/>
    <xf numFmtId="4" fontId="4" fillId="0" borderId="16" xfId="0" applyNumberFormat="1" applyFont="1" applyBorder="1" applyProtection="1"/>
    <xf numFmtId="4" fontId="3" fillId="0" borderId="17" xfId="0" applyNumberFormat="1" applyFont="1" applyBorder="1" applyProtection="1"/>
    <xf numFmtId="4" fontId="3" fillId="0" borderId="14" xfId="0" applyNumberFormat="1" applyFont="1" applyBorder="1" applyProtection="1"/>
    <xf numFmtId="4" fontId="3" fillId="0" borderId="12" xfId="0" applyNumberFormat="1" applyFont="1" applyBorder="1" applyProtection="1"/>
    <xf numFmtId="4" fontId="3" fillId="0" borderId="8" xfId="0" applyNumberFormat="1" applyFont="1" applyBorder="1" applyProtection="1"/>
    <xf numFmtId="4" fontId="3" fillId="0" borderId="18" xfId="0" applyNumberFormat="1" applyFont="1" applyBorder="1" applyProtection="1"/>
    <xf numFmtId="4" fontId="4" fillId="0" borderId="10" xfId="0" applyNumberFormat="1" applyFont="1" applyBorder="1" applyAlignment="1" applyProtection="1">
      <alignment horizontal="left"/>
    </xf>
    <xf numFmtId="4" fontId="3" fillId="0" borderId="7" xfId="0" applyNumberFormat="1" applyFont="1" applyBorder="1" applyProtection="1"/>
    <xf numFmtId="4" fontId="3" fillId="0" borderId="16" xfId="0" applyNumberFormat="1" applyFont="1" applyBorder="1" applyProtection="1"/>
    <xf numFmtId="4" fontId="3" fillId="0" borderId="14" xfId="0" applyNumberFormat="1" applyFont="1" applyBorder="1" applyAlignment="1" applyProtection="1">
      <alignment horizontal="center"/>
    </xf>
    <xf numFmtId="4" fontId="3" fillId="0" borderId="29" xfId="0" applyNumberFormat="1" applyFont="1" applyBorder="1" applyProtection="1"/>
    <xf numFmtId="4" fontId="3" fillId="0" borderId="30" xfId="0" applyNumberFormat="1" applyFont="1" applyBorder="1" applyProtection="1"/>
    <xf numFmtId="4" fontId="3" fillId="0" borderId="44" xfId="0" applyNumberFormat="1" applyFont="1" applyBorder="1" applyProtection="1"/>
    <xf numFmtId="4" fontId="3" fillId="0" borderId="12" xfId="0" applyNumberFormat="1" applyFont="1" applyBorder="1" applyAlignment="1" applyProtection="1">
      <alignment horizontal="center"/>
    </xf>
    <xf numFmtId="4" fontId="3" fillId="0" borderId="18" xfId="0" applyNumberFormat="1" applyFont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3" fontId="3" fillId="0" borderId="5" xfId="0" applyNumberFormat="1" applyFont="1" applyBorder="1" applyProtection="1"/>
    <xf numFmtId="4" fontId="3" fillId="0" borderId="5" xfId="0" applyNumberFormat="1" applyFont="1" applyBorder="1" applyProtection="1"/>
    <xf numFmtId="4" fontId="4" fillId="10" borderId="16" xfId="0" applyNumberFormat="1" applyFont="1" applyFill="1" applyBorder="1" applyProtection="1"/>
    <xf numFmtId="4" fontId="3" fillId="10" borderId="17" xfId="0" applyNumberFormat="1" applyFont="1" applyFill="1" applyBorder="1" applyProtection="1"/>
    <xf numFmtId="4" fontId="3" fillId="10" borderId="14" xfId="0" applyNumberFormat="1" applyFont="1" applyFill="1" applyBorder="1" applyProtection="1"/>
    <xf numFmtId="4" fontId="3" fillId="10" borderId="15" xfId="0" applyNumberFormat="1" applyFont="1" applyFill="1" applyBorder="1" applyProtection="1"/>
    <xf numFmtId="4" fontId="3" fillId="10" borderId="0" xfId="0" applyNumberFormat="1" applyFont="1" applyFill="1" applyBorder="1" applyProtection="1"/>
    <xf numFmtId="4" fontId="3" fillId="10" borderId="9" xfId="0" applyNumberFormat="1" applyFont="1" applyFill="1" applyBorder="1" applyProtection="1"/>
    <xf numFmtId="3" fontId="4" fillId="0" borderId="15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4" fontId="3" fillId="0" borderId="9" xfId="0" applyNumberFormat="1" applyFont="1" applyBorder="1" applyAlignment="1" applyProtection="1">
      <alignment horizontal="center"/>
    </xf>
    <xf numFmtId="4" fontId="3" fillId="0" borderId="15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9" xfId="0" applyNumberFormat="1" applyFont="1" applyFill="1" applyBorder="1" applyAlignment="1" applyProtection="1">
      <alignment horizontal="center"/>
    </xf>
    <xf numFmtId="4" fontId="3" fillId="0" borderId="15" xfId="0" applyNumberFormat="1" applyFont="1" applyFill="1" applyBorder="1" applyProtection="1"/>
    <xf numFmtId="4" fontId="3" fillId="0" borderId="9" xfId="0" applyNumberFormat="1" applyFont="1" applyFill="1" applyBorder="1" applyProtection="1"/>
    <xf numFmtId="4" fontId="3" fillId="0" borderId="18" xfId="0" applyNumberFormat="1" applyFont="1" applyFill="1" applyBorder="1" applyAlignment="1" applyProtection="1">
      <alignment horizontal="center"/>
    </xf>
    <xf numFmtId="4" fontId="3" fillId="0" borderId="12" xfId="0" applyNumberFormat="1" applyFont="1" applyFill="1" applyBorder="1" applyProtection="1"/>
    <xf numFmtId="4" fontId="3" fillId="0" borderId="8" xfId="0" applyNumberFormat="1" applyFont="1" applyFill="1" applyBorder="1" applyProtection="1"/>
    <xf numFmtId="0" fontId="0" fillId="0" borderId="0" xfId="0" applyProtection="1"/>
    <xf numFmtId="4" fontId="4" fillId="7" borderId="13" xfId="0" applyNumberFormat="1" applyFont="1" applyFill="1" applyBorder="1" applyAlignment="1" applyProtection="1">
      <alignment horizontal="right"/>
      <protection locked="0"/>
    </xf>
    <xf numFmtId="4" fontId="4" fillId="7" borderId="5" xfId="0" applyNumberFormat="1" applyFont="1" applyFill="1" applyBorder="1" applyProtection="1">
      <protection locked="0"/>
    </xf>
    <xf numFmtId="4" fontId="3" fillId="2" borderId="10" xfId="0" applyNumberFormat="1" applyFont="1" applyFill="1" applyBorder="1" applyAlignment="1" applyProtection="1">
      <alignment horizontal="center"/>
    </xf>
    <xf numFmtId="4" fontId="3" fillId="2" borderId="6" xfId="0" applyNumberFormat="1" applyFont="1" applyFill="1" applyBorder="1" applyAlignment="1" applyProtection="1">
      <alignment horizontal="center"/>
    </xf>
    <xf numFmtId="4" fontId="3" fillId="2" borderId="7" xfId="0" applyNumberFormat="1" applyFont="1" applyFill="1" applyBorder="1" applyAlignment="1" applyProtection="1">
      <alignment horizontal="center"/>
    </xf>
    <xf numFmtId="4" fontId="4" fillId="3" borderId="10" xfId="0" applyNumberFormat="1" applyFont="1" applyFill="1" applyBorder="1" applyAlignment="1" applyProtection="1">
      <alignment horizontal="left"/>
      <protection locked="0"/>
    </xf>
    <xf numFmtId="4" fontId="4" fillId="3" borderId="6" xfId="0" applyNumberFormat="1" applyFont="1" applyFill="1" applyBorder="1" applyAlignment="1" applyProtection="1">
      <alignment horizontal="left"/>
      <protection locked="0"/>
    </xf>
    <xf numFmtId="4" fontId="4" fillId="3" borderId="7" xfId="0" applyNumberFormat="1" applyFont="1" applyFill="1" applyBorder="1" applyAlignment="1" applyProtection="1">
      <alignment horizontal="left"/>
      <protection locked="0"/>
    </xf>
    <xf numFmtId="4" fontId="4" fillId="2" borderId="10" xfId="0" applyNumberFormat="1" applyFont="1" applyFill="1" applyBorder="1" applyAlignment="1" applyProtection="1">
      <alignment horizont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3" borderId="10" xfId="0" applyNumberFormat="1" applyFont="1" applyFill="1" applyBorder="1" applyAlignment="1" applyProtection="1">
      <alignment horizontal="left" wrapText="1"/>
      <protection locked="0"/>
    </xf>
    <xf numFmtId="4" fontId="4" fillId="3" borderId="6" xfId="0" applyNumberFormat="1" applyFont="1" applyFill="1" applyBorder="1" applyAlignment="1" applyProtection="1">
      <alignment horizontal="left" wrapText="1"/>
      <protection locked="0"/>
    </xf>
    <xf numFmtId="4" fontId="4" fillId="3" borderId="7" xfId="0" applyNumberFormat="1" applyFont="1" applyFill="1" applyBorder="1" applyAlignment="1" applyProtection="1">
      <alignment horizontal="left" wrapText="1"/>
      <protection locked="0"/>
    </xf>
    <xf numFmtId="4" fontId="16" fillId="0" borderId="0" xfId="0" applyNumberFormat="1" applyFont="1" applyFill="1" applyBorder="1" applyAlignment="1" applyProtection="1">
      <alignment horizontal="left" wrapText="1"/>
    </xf>
    <xf numFmtId="49" fontId="4" fillId="7" borderId="25" xfId="0" applyNumberFormat="1" applyFont="1" applyFill="1" applyBorder="1" applyAlignment="1" applyProtection="1">
      <alignment horizontal="left" vertical="center"/>
      <protection locked="0"/>
    </xf>
    <xf numFmtId="49" fontId="4" fillId="7" borderId="0" xfId="0" applyNumberFormat="1" applyFont="1" applyFill="1" applyBorder="1" applyAlignment="1" applyProtection="1">
      <alignment horizontal="left" vertical="center"/>
      <protection locked="0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" fontId="4" fillId="7" borderId="10" xfId="0" applyNumberFormat="1" applyFont="1" applyFill="1" applyBorder="1" applyAlignment="1" applyProtection="1">
      <alignment horizontal="right"/>
    </xf>
    <xf numFmtId="4" fontId="4" fillId="7" borderId="7" xfId="0" applyNumberFormat="1" applyFont="1" applyFill="1" applyBorder="1" applyAlignment="1" applyProtection="1">
      <alignment horizontal="right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4" fontId="3" fillId="5" borderId="22" xfId="0" applyNumberFormat="1" applyFont="1" applyFill="1" applyBorder="1" applyAlignment="1">
      <alignment horizontal="center"/>
    </xf>
    <xf numFmtId="4" fontId="3" fillId="5" borderId="23" xfId="0" applyNumberFormat="1" applyFont="1" applyFill="1" applyBorder="1" applyAlignment="1">
      <alignment horizontal="center"/>
    </xf>
    <xf numFmtId="4" fontId="3" fillId="5" borderId="24" xfId="0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wrapText="1"/>
    </xf>
    <xf numFmtId="4" fontId="3" fillId="5" borderId="22" xfId="0" applyNumberFormat="1" applyFont="1" applyFill="1" applyBorder="1" applyAlignment="1">
      <alignment horizontal="center" wrapText="1"/>
    </xf>
    <xf numFmtId="4" fontId="3" fillId="5" borderId="23" xfId="0" applyNumberFormat="1" applyFont="1" applyFill="1" applyBorder="1" applyAlignment="1">
      <alignment horizontal="center" wrapText="1"/>
    </xf>
    <xf numFmtId="4" fontId="3" fillId="5" borderId="24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2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537445</xdr:colOff>
      <xdr:row>4</xdr:row>
      <xdr:rowOff>26602</xdr:rowOff>
    </xdr:from>
    <xdr:to>
      <xdr:col>4</xdr:col>
      <xdr:colOff>1388406</xdr:colOff>
      <xdr:row>34</xdr:row>
      <xdr:rowOff>94502</xdr:rowOff>
    </xdr:to>
    <xdr:sp macro="" textlink="">
      <xdr:nvSpPr>
        <xdr:cNvPr id="2" name="Bue 1"/>
        <xdr:cNvSpPr/>
      </xdr:nvSpPr>
      <xdr:spPr>
        <a:xfrm rot="5212327">
          <a:off x="1152813" y="1144784"/>
          <a:ext cx="4630375" cy="3994211"/>
        </a:xfrm>
        <a:prstGeom prst="arc">
          <a:avLst/>
        </a:prstGeom>
        <a:ln w="127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6"/>
  <sheetViews>
    <sheetView tabSelected="1" workbookViewId="0">
      <selection activeCell="B6" sqref="B6:F6"/>
    </sheetView>
  </sheetViews>
  <sheetFormatPr defaultRowHeight="12.75" x14ac:dyDescent="0.2"/>
  <cols>
    <col min="1" max="1" width="14" style="115" customWidth="1"/>
    <col min="2" max="2" width="30.85546875" style="115" customWidth="1"/>
    <col min="3" max="3" width="13.42578125" style="115" customWidth="1"/>
    <col min="4" max="4" width="9.7109375" style="115" customWidth="1"/>
    <col min="5" max="5" width="10.7109375" style="115" customWidth="1"/>
    <col min="6" max="6" width="15" style="115" customWidth="1"/>
    <col min="7" max="16" width="10.7109375" style="115" customWidth="1"/>
    <col min="17" max="16384" width="9.140625" style="115"/>
  </cols>
  <sheetData>
    <row r="1" spans="1:17" ht="20.25" thickBot="1" x14ac:dyDescent="0.3">
      <c r="A1" s="114" t="s">
        <v>46</v>
      </c>
      <c r="C1" s="51">
        <v>2024</v>
      </c>
      <c r="D1" s="116" t="s">
        <v>48</v>
      </c>
    </row>
    <row r="3" spans="1:17" ht="15" x14ac:dyDescent="0.2">
      <c r="A3" s="117" t="s">
        <v>44</v>
      </c>
    </row>
    <row r="4" spans="1:17" ht="15" x14ac:dyDescent="0.2">
      <c r="A4" s="118" t="s">
        <v>58</v>
      </c>
    </row>
    <row r="5" spans="1:17" ht="15" x14ac:dyDescent="0.2">
      <c r="A5" s="118"/>
    </row>
    <row r="6" spans="1:17" x14ac:dyDescent="0.2">
      <c r="A6" s="119" t="s">
        <v>0</v>
      </c>
      <c r="B6" s="228" t="s">
        <v>100</v>
      </c>
      <c r="C6" s="229"/>
      <c r="D6" s="229"/>
      <c r="E6" s="229"/>
      <c r="F6" s="230"/>
      <c r="G6" s="120"/>
      <c r="H6" s="120"/>
    </row>
    <row r="7" spans="1:17" ht="13.5" thickBot="1" x14ac:dyDescent="0.25">
      <c r="A7" s="121" t="s">
        <v>49</v>
      </c>
      <c r="B7" s="232" t="s">
        <v>125</v>
      </c>
      <c r="C7" s="233"/>
      <c r="D7" s="234"/>
      <c r="E7" s="226" t="s">
        <v>79</v>
      </c>
      <c r="F7" s="227"/>
      <c r="G7" s="122"/>
      <c r="H7" s="120"/>
    </row>
    <row r="8" spans="1:17" s="129" customFormat="1" x14ac:dyDescent="0.2">
      <c r="A8" s="121" t="str">
        <f>"Optjent "&amp;C1-1&amp;""</f>
        <v>Optjent 2023</v>
      </c>
      <c r="B8" s="123" t="s">
        <v>101</v>
      </c>
      <c r="C8" s="235" t="str">
        <f>"31.12."&amp;C1-1&amp;""</f>
        <v>31.12.2023</v>
      </c>
      <c r="D8" s="236"/>
      <c r="E8" s="218">
        <v>0</v>
      </c>
      <c r="F8" s="124" t="s">
        <v>1</v>
      </c>
      <c r="G8" s="125" t="s">
        <v>111</v>
      </c>
      <c r="H8" s="126"/>
      <c r="I8" s="126"/>
      <c r="J8" s="126"/>
      <c r="K8" s="127"/>
      <c r="L8" s="128"/>
    </row>
    <row r="9" spans="1:17" s="129" customFormat="1" x14ac:dyDescent="0.2">
      <c r="A9" s="121" t="str">
        <f>"Optjent "&amp;C1-2&amp;""</f>
        <v>Optjent 2022</v>
      </c>
      <c r="B9" s="130" t="s">
        <v>52</v>
      </c>
      <c r="C9" s="235" t="str">
        <f>"01.01."&amp;C1&amp;""</f>
        <v>01.01.2024</v>
      </c>
      <c r="D9" s="236"/>
      <c r="E9" s="219">
        <v>0</v>
      </c>
      <c r="F9" s="131" t="s">
        <v>1</v>
      </c>
      <c r="G9" s="132" t="s">
        <v>112</v>
      </c>
      <c r="H9" s="128"/>
      <c r="I9" s="128"/>
      <c r="J9" s="128"/>
      <c r="K9" s="133"/>
      <c r="L9" s="128"/>
    </row>
    <row r="10" spans="1:17" s="129" customFormat="1" ht="13.5" thickBot="1" x14ac:dyDescent="0.25">
      <c r="A10" s="121" t="str">
        <f>"Optjent "&amp;C1-1&amp;""</f>
        <v>Optjent 2023</v>
      </c>
      <c r="B10" s="134" t="s">
        <v>103</v>
      </c>
      <c r="C10" s="235" t="str">
        <f>"01.01."&amp;C1&amp;""</f>
        <v>01.01.2024</v>
      </c>
      <c r="D10" s="236"/>
      <c r="E10" s="71">
        <v>0</v>
      </c>
      <c r="F10" s="131" t="s">
        <v>1</v>
      </c>
      <c r="G10" s="135" t="s">
        <v>59</v>
      </c>
      <c r="H10" s="136"/>
      <c r="I10" s="136"/>
      <c r="J10" s="136"/>
      <c r="K10" s="137"/>
      <c r="L10" s="128"/>
    </row>
    <row r="11" spans="1:17" s="129" customFormat="1" ht="38.25" x14ac:dyDescent="0.2">
      <c r="A11" s="121" t="str">
        <f>"Tilført "&amp;C1&amp;""</f>
        <v>Tilført 2024</v>
      </c>
      <c r="B11" s="138" t="s">
        <v>104</v>
      </c>
      <c r="C11" s="235" t="str">
        <f>"01.01."&amp;C1&amp;""</f>
        <v>01.01.2024</v>
      </c>
      <c r="D11" s="236"/>
      <c r="E11" s="71">
        <v>0</v>
      </c>
      <c r="F11" s="119" t="s">
        <v>80</v>
      </c>
      <c r="G11" s="128"/>
      <c r="H11" s="128"/>
      <c r="I11" s="128"/>
      <c r="J11" s="128"/>
      <c r="K11" s="128"/>
    </row>
    <row r="12" spans="1:17" s="129" customFormat="1" x14ac:dyDescent="0.2">
      <c r="A12" s="121" t="str">
        <f>"Tilført "&amp;C1&amp;""</f>
        <v>Tilført 2024</v>
      </c>
      <c r="B12" s="138" t="s">
        <v>102</v>
      </c>
      <c r="C12" s="235" t="str">
        <f>"01.01."&amp;C1&amp;""</f>
        <v>01.01.2024</v>
      </c>
      <c r="D12" s="236"/>
      <c r="E12" s="71">
        <v>0</v>
      </c>
      <c r="F12" s="119" t="s">
        <v>80</v>
      </c>
      <c r="G12" s="128"/>
      <c r="H12" s="128"/>
      <c r="I12" s="128"/>
      <c r="J12" s="128"/>
      <c r="K12" s="128"/>
    </row>
    <row r="13" spans="1:17" s="122" customFormat="1" x14ac:dyDescent="0.2">
      <c r="B13" s="139"/>
      <c r="C13" s="140"/>
      <c r="E13" s="141"/>
    </row>
    <row r="14" spans="1:17" s="122" customFormat="1" ht="13.5" thickBot="1" x14ac:dyDescent="0.25">
      <c r="A14" s="142" t="str">
        <f>"6. ferieuge optjent i "&amp;C1-2&amp;" afvikles i perioden 01.05."&amp;C1-1&amp;" - 30.04."&amp;C1&amp;""</f>
        <v>6. ferieuge optjent i 2022 afvikles i perioden 01.05.2023 - 30.04.2024</v>
      </c>
      <c r="B14" s="143"/>
      <c r="C14" s="143"/>
      <c r="D14" s="143"/>
      <c r="E14" s="143"/>
    </row>
    <row r="15" spans="1:17" s="122" customFormat="1" ht="13.5" thickBot="1" x14ac:dyDescent="0.25">
      <c r="A15" s="143" t="str">
        <f>"6. ferieuge optjent i "&amp;C1-1&amp;" afvikles i perioden 01.05."&amp;C1&amp;" - 30.04."&amp;C1+1&amp;""</f>
        <v>6. ferieuge optjent i 2023 afvikles i perioden 01.05.2024 - 30.04.2025</v>
      </c>
      <c r="B15" s="143"/>
      <c r="C15" s="143"/>
      <c r="D15" s="143"/>
      <c r="E15" s="143"/>
      <c r="F15" s="142"/>
      <c r="H15" s="144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17" s="122" customFormat="1" ht="13.5" thickBot="1" x14ac:dyDescent="0.25">
      <c r="A16" s="231" t="s">
        <v>54</v>
      </c>
      <c r="B16" s="231"/>
      <c r="C16" s="231"/>
      <c r="D16" s="231"/>
      <c r="E16" s="231"/>
      <c r="F16" s="231"/>
      <c r="H16" s="147"/>
      <c r="J16" s="148"/>
      <c r="K16" s="149"/>
      <c r="L16" s="150" t="s">
        <v>60</v>
      </c>
      <c r="M16" s="151"/>
      <c r="N16" s="152"/>
      <c r="O16" s="153"/>
      <c r="P16" s="153"/>
      <c r="Q16" s="154"/>
    </row>
    <row r="17" spans="1:17" s="122" customFormat="1" x14ac:dyDescent="0.2">
      <c r="A17" s="231" t="str">
        <f>"Ferieafholdelsesperioden for 1.-5. ferieuge er 01.09."&amp;C1-1&amp;" - 31.12."&amp;C1&amp;""</f>
        <v>Ferieafholdelsesperioden for 1.-5. ferieuge er 01.09.2023 - 31.12.2024</v>
      </c>
      <c r="B17" s="231"/>
      <c r="C17" s="231"/>
      <c r="D17" s="231"/>
      <c r="E17" s="231"/>
      <c r="F17" s="231"/>
      <c r="H17" s="155"/>
      <c r="I17" s="153"/>
      <c r="J17" s="153"/>
      <c r="K17" s="153"/>
      <c r="L17" s="153"/>
      <c r="M17" s="153"/>
      <c r="N17" s="153"/>
      <c r="O17" s="153"/>
      <c r="P17" s="153"/>
      <c r="Q17" s="154"/>
    </row>
    <row r="18" spans="1:17" s="122" customFormat="1" ht="13.5" thickBot="1" x14ac:dyDescent="0.25">
      <c r="A18" s="156"/>
      <c r="B18" s="156"/>
      <c r="C18" s="156"/>
      <c r="D18" s="156"/>
      <c r="E18" s="156"/>
      <c r="F18" s="156"/>
      <c r="H18" s="155"/>
      <c r="I18" s="128" t="s">
        <v>61</v>
      </c>
      <c r="J18" s="153"/>
      <c r="K18" s="153"/>
      <c r="N18" s="157"/>
      <c r="O18" s="158">
        <v>0</v>
      </c>
      <c r="P18" s="158">
        <v>0</v>
      </c>
      <c r="Q18" s="154"/>
    </row>
    <row r="19" spans="1:17" ht="13.5" thickBot="1" x14ac:dyDescent="0.25">
      <c r="A19" s="159"/>
      <c r="B19" s="160" t="s">
        <v>18</v>
      </c>
      <c r="C19" s="161" t="str">
        <f>"31.12."&amp;C1-1&amp;""</f>
        <v>31.12.2023</v>
      </c>
      <c r="D19" s="159"/>
      <c r="E19" s="73"/>
      <c r="F19" s="162" t="s">
        <v>2</v>
      </c>
      <c r="H19" s="155"/>
      <c r="I19" s="128" t="s">
        <v>63</v>
      </c>
      <c r="J19" s="153"/>
      <c r="K19" s="153"/>
      <c r="L19" s="153"/>
      <c r="M19" s="153"/>
      <c r="N19" s="157"/>
      <c r="O19" s="163">
        <v>0</v>
      </c>
      <c r="P19" s="163">
        <v>0</v>
      </c>
      <c r="Q19" s="164"/>
    </row>
    <row r="20" spans="1:17" s="122" customFormat="1" ht="13.5" thickBot="1" x14ac:dyDescent="0.25">
      <c r="B20" s="139"/>
      <c r="C20" s="140"/>
      <c r="E20" s="141"/>
      <c r="H20" s="155"/>
      <c r="I20" s="128" t="s">
        <v>62</v>
      </c>
      <c r="J20" s="153"/>
      <c r="K20" s="153"/>
      <c r="N20" s="157"/>
      <c r="O20" s="163">
        <v>0</v>
      </c>
      <c r="P20" s="163">
        <v>0</v>
      </c>
      <c r="Q20" s="154"/>
    </row>
    <row r="21" spans="1:17" x14ac:dyDescent="0.2">
      <c r="A21" s="159" t="s">
        <v>3</v>
      </c>
      <c r="B21" s="159"/>
      <c r="C21" s="223" t="s">
        <v>43</v>
      </c>
      <c r="D21" s="224"/>
      <c r="E21" s="224"/>
      <c r="F21" s="225"/>
      <c r="H21" s="155"/>
      <c r="I21" s="153"/>
      <c r="J21" s="153"/>
      <c r="K21" s="153"/>
      <c r="L21" s="153"/>
      <c r="M21" s="153"/>
      <c r="N21" s="153"/>
      <c r="O21" s="153"/>
      <c r="P21" s="153"/>
      <c r="Q21" s="164"/>
    </row>
    <row r="22" spans="1:17" x14ac:dyDescent="0.2">
      <c r="A22" s="159" t="s">
        <v>45</v>
      </c>
      <c r="B22" s="159" t="s">
        <v>17</v>
      </c>
      <c r="C22" s="220"/>
      <c r="D22" s="221"/>
      <c r="E22" s="222"/>
      <c r="H22" s="155"/>
      <c r="I22" s="153" t="s">
        <v>37</v>
      </c>
      <c r="J22" s="153"/>
      <c r="K22" s="153"/>
      <c r="L22" s="153"/>
      <c r="M22" s="153"/>
      <c r="N22" s="153"/>
      <c r="O22" s="153"/>
      <c r="P22" s="153"/>
      <c r="Q22" s="164"/>
    </row>
    <row r="23" spans="1:17" s="122" customFormat="1" x14ac:dyDescent="0.2">
      <c r="A23" s="165"/>
      <c r="B23" s="165"/>
      <c r="C23" s="166" t="s">
        <v>5</v>
      </c>
      <c r="D23" s="166" t="s">
        <v>6</v>
      </c>
      <c r="E23" s="166" t="s">
        <v>47</v>
      </c>
      <c r="H23" s="155"/>
      <c r="I23" s="153" t="s">
        <v>42</v>
      </c>
      <c r="J23" s="153"/>
      <c r="K23" s="153"/>
      <c r="L23" s="153"/>
      <c r="M23" s="153"/>
      <c r="N23" s="153"/>
      <c r="O23" s="153"/>
      <c r="P23" s="153"/>
      <c r="Q23" s="154"/>
    </row>
    <row r="24" spans="1:17" x14ac:dyDescent="0.2">
      <c r="A24" s="167">
        <v>1</v>
      </c>
      <c r="B24" s="167" t="s">
        <v>7</v>
      </c>
      <c r="C24" s="84">
        <v>0.33333333333333331</v>
      </c>
      <c r="D24" s="84">
        <v>0.64166666666666672</v>
      </c>
      <c r="E24" s="168">
        <f>D24-C24</f>
        <v>0.3083333333333334</v>
      </c>
      <c r="H24" s="155"/>
      <c r="I24" s="153" t="s">
        <v>64</v>
      </c>
      <c r="J24" s="153"/>
      <c r="K24" s="153"/>
      <c r="L24" s="153"/>
      <c r="M24" s="153"/>
      <c r="N24" s="153"/>
      <c r="O24" s="153"/>
      <c r="P24" s="153"/>
      <c r="Q24" s="164"/>
    </row>
    <row r="25" spans="1:17" x14ac:dyDescent="0.2">
      <c r="A25" s="167">
        <v>2</v>
      </c>
      <c r="B25" s="167" t="s">
        <v>8</v>
      </c>
      <c r="C25" s="84">
        <v>0.33333333333333331</v>
      </c>
      <c r="D25" s="84">
        <v>0.64166666666666672</v>
      </c>
      <c r="E25" s="169">
        <f t="shared" ref="E25:E30" si="0">D25-C25</f>
        <v>0.3083333333333334</v>
      </c>
      <c r="H25" s="155"/>
      <c r="I25" s="153" t="s">
        <v>65</v>
      </c>
      <c r="J25" s="153"/>
      <c r="K25" s="153"/>
      <c r="L25" s="153"/>
      <c r="M25" s="153"/>
      <c r="N25" s="153"/>
      <c r="O25" s="153"/>
      <c r="P25" s="153"/>
      <c r="Q25" s="164"/>
    </row>
    <row r="26" spans="1:17" x14ac:dyDescent="0.2">
      <c r="A26" s="167">
        <v>3</v>
      </c>
      <c r="B26" s="167" t="s">
        <v>9</v>
      </c>
      <c r="C26" s="84">
        <v>0.33333333333333331</v>
      </c>
      <c r="D26" s="84">
        <v>0.64166666666666672</v>
      </c>
      <c r="E26" s="169">
        <f t="shared" si="0"/>
        <v>0.3083333333333334</v>
      </c>
      <c r="H26" s="155"/>
      <c r="I26" s="153"/>
      <c r="J26" s="153"/>
      <c r="K26" s="153"/>
      <c r="L26" s="153"/>
      <c r="M26" s="153"/>
      <c r="N26" s="153"/>
      <c r="O26" s="153"/>
      <c r="P26" s="153"/>
      <c r="Q26" s="164"/>
    </row>
    <row r="27" spans="1:17" x14ac:dyDescent="0.2">
      <c r="A27" s="167">
        <v>4</v>
      </c>
      <c r="B27" s="167" t="s">
        <v>10</v>
      </c>
      <c r="C27" s="84">
        <v>0.33333333333333331</v>
      </c>
      <c r="D27" s="84">
        <v>0.64166666666666672</v>
      </c>
      <c r="E27" s="169">
        <f t="shared" si="0"/>
        <v>0.3083333333333334</v>
      </c>
      <c r="H27" s="155"/>
      <c r="I27" s="153" t="s">
        <v>109</v>
      </c>
      <c r="J27" s="153"/>
      <c r="K27" s="153"/>
      <c r="L27" s="153"/>
      <c r="M27" s="153"/>
      <c r="N27" s="153"/>
      <c r="O27" s="153"/>
      <c r="P27" s="153"/>
      <c r="Q27" s="164"/>
    </row>
    <row r="28" spans="1:17" x14ac:dyDescent="0.2">
      <c r="A28" s="167">
        <v>5</v>
      </c>
      <c r="B28" s="167" t="s">
        <v>11</v>
      </c>
      <c r="C28" s="84">
        <v>0.33333333333333331</v>
      </c>
      <c r="D28" s="84">
        <v>0.64166666666666672</v>
      </c>
      <c r="E28" s="169">
        <f>D28-C28</f>
        <v>0.3083333333333334</v>
      </c>
      <c r="H28" s="155"/>
      <c r="I28" s="153" t="s">
        <v>110</v>
      </c>
      <c r="J28" s="153"/>
      <c r="K28" s="153"/>
      <c r="L28" s="153"/>
      <c r="M28" s="153"/>
      <c r="N28" s="153"/>
      <c r="O28" s="153"/>
      <c r="P28" s="153"/>
      <c r="Q28" s="164"/>
    </row>
    <row r="29" spans="1:17" x14ac:dyDescent="0.2">
      <c r="A29" s="167">
        <v>6</v>
      </c>
      <c r="B29" s="167" t="s">
        <v>12</v>
      </c>
      <c r="C29" s="84">
        <v>0</v>
      </c>
      <c r="D29" s="84">
        <v>0</v>
      </c>
      <c r="E29" s="169">
        <f>D29-C29</f>
        <v>0</v>
      </c>
      <c r="H29" s="155"/>
      <c r="I29" s="153" t="s">
        <v>108</v>
      </c>
      <c r="J29" s="153"/>
      <c r="K29" s="153"/>
      <c r="L29" s="153"/>
      <c r="M29" s="153"/>
      <c r="N29" s="153"/>
      <c r="O29" s="153"/>
      <c r="P29" s="153"/>
      <c r="Q29" s="164"/>
    </row>
    <row r="30" spans="1:17" x14ac:dyDescent="0.2">
      <c r="A30" s="170">
        <v>7</v>
      </c>
      <c r="B30" s="170" t="s">
        <v>13</v>
      </c>
      <c r="C30" s="84">
        <v>0</v>
      </c>
      <c r="D30" s="84">
        <v>0</v>
      </c>
      <c r="E30" s="171">
        <f t="shared" si="0"/>
        <v>0</v>
      </c>
      <c r="H30" s="155"/>
      <c r="I30" s="153" t="s">
        <v>107</v>
      </c>
      <c r="J30" s="153"/>
      <c r="K30" s="153"/>
      <c r="L30" s="153"/>
      <c r="M30" s="153"/>
      <c r="N30" s="153"/>
      <c r="O30" s="153"/>
      <c r="P30" s="153"/>
      <c r="Q30" s="164"/>
    </row>
    <row r="31" spans="1:17" ht="38.25" x14ac:dyDescent="0.2">
      <c r="A31" s="159" t="s">
        <v>4</v>
      </c>
      <c r="B31" s="159"/>
      <c r="C31" s="172">
        <f>E24+E25+E26+E27+E28+E29+E30</f>
        <v>1.541666666666667</v>
      </c>
      <c r="D31" s="159" t="s">
        <v>1</v>
      </c>
      <c r="E31" s="162" t="s">
        <v>98</v>
      </c>
      <c r="F31" s="173">
        <f>5*($C$31*24)/12</f>
        <v>15.41666666666667</v>
      </c>
      <c r="H31" s="155"/>
      <c r="I31" s="153"/>
      <c r="J31" s="153"/>
      <c r="K31" s="153"/>
      <c r="L31" s="153"/>
      <c r="M31" s="153"/>
      <c r="N31" s="153"/>
      <c r="O31" s="153"/>
      <c r="P31" s="153"/>
      <c r="Q31" s="164"/>
    </row>
    <row r="32" spans="1:17" x14ac:dyDescent="0.2">
      <c r="A32" s="122"/>
      <c r="B32" s="122"/>
      <c r="C32" s="122"/>
      <c r="D32" s="122"/>
      <c r="E32" s="122"/>
      <c r="H32" s="155"/>
      <c r="I32" s="153" t="s">
        <v>41</v>
      </c>
      <c r="J32" s="153"/>
      <c r="K32" s="153"/>
      <c r="L32" s="153"/>
      <c r="M32" s="153"/>
      <c r="N32" s="153"/>
      <c r="O32" s="153"/>
      <c r="P32" s="153"/>
      <c r="Q32" s="164"/>
    </row>
    <row r="33" spans="1:17" x14ac:dyDescent="0.2">
      <c r="A33" s="174"/>
      <c r="B33" s="175"/>
      <c r="C33" s="175"/>
      <c r="D33" s="120"/>
      <c r="E33" s="120"/>
      <c r="H33" s="155"/>
      <c r="I33" s="153"/>
      <c r="J33" s="153"/>
      <c r="K33" s="153"/>
      <c r="L33" s="153"/>
      <c r="M33" s="153"/>
      <c r="N33" s="153"/>
      <c r="O33" s="153"/>
      <c r="P33" s="153"/>
      <c r="Q33" s="164"/>
    </row>
    <row r="34" spans="1:17" x14ac:dyDescent="0.2">
      <c r="A34" s="176" t="s">
        <v>35</v>
      </c>
      <c r="B34" s="177"/>
      <c r="C34" s="178"/>
      <c r="H34" s="155"/>
      <c r="I34" s="153" t="s">
        <v>67</v>
      </c>
      <c r="J34" s="153"/>
      <c r="K34" s="153"/>
      <c r="L34" s="153"/>
      <c r="M34" s="153"/>
      <c r="N34" s="153"/>
      <c r="O34" s="153"/>
      <c r="P34" s="153"/>
      <c r="Q34" s="164"/>
    </row>
    <row r="35" spans="1:17" x14ac:dyDescent="0.2">
      <c r="A35" s="179" t="s">
        <v>36</v>
      </c>
      <c r="B35" s="180"/>
      <c r="C35" s="181"/>
      <c r="H35" s="155"/>
      <c r="I35" s="153" t="s">
        <v>66</v>
      </c>
      <c r="J35" s="153"/>
      <c r="K35" s="153"/>
      <c r="L35" s="153"/>
      <c r="M35" s="153"/>
      <c r="N35" s="153"/>
      <c r="O35" s="153"/>
      <c r="P35" s="153"/>
      <c r="Q35" s="164"/>
    </row>
    <row r="36" spans="1:17" x14ac:dyDescent="0.2">
      <c r="H36" s="155"/>
      <c r="I36" s="153"/>
      <c r="J36" s="153"/>
      <c r="K36" s="153"/>
      <c r="L36" s="153"/>
      <c r="M36" s="153"/>
      <c r="N36" s="153"/>
      <c r="O36" s="153"/>
      <c r="P36" s="153"/>
      <c r="Q36" s="164"/>
    </row>
    <row r="37" spans="1:17" x14ac:dyDescent="0.2">
      <c r="A37" s="182" t="s">
        <v>14</v>
      </c>
      <c r="B37" s="183"/>
      <c r="H37" s="155"/>
      <c r="I37" s="153" t="s">
        <v>38</v>
      </c>
      <c r="J37" s="153"/>
      <c r="K37" s="153"/>
      <c r="L37" s="153"/>
      <c r="M37" s="153"/>
      <c r="N37" s="153"/>
      <c r="O37" s="153"/>
      <c r="P37" s="153"/>
      <c r="Q37" s="164"/>
    </row>
    <row r="38" spans="1:17" ht="13.5" thickBot="1" x14ac:dyDescent="0.25">
      <c r="A38" s="184"/>
      <c r="B38" s="185" t="s">
        <v>16</v>
      </c>
      <c r="H38" s="186"/>
      <c r="I38" s="187"/>
      <c r="J38" s="187"/>
      <c r="K38" s="187"/>
      <c r="L38" s="187"/>
      <c r="M38" s="187"/>
      <c r="N38" s="187"/>
      <c r="O38" s="187"/>
      <c r="P38" s="187"/>
      <c r="Q38" s="188"/>
    </row>
    <row r="39" spans="1:17" x14ac:dyDescent="0.2">
      <c r="A39" s="189" t="s">
        <v>15</v>
      </c>
      <c r="B39" s="190" t="s">
        <v>1</v>
      </c>
      <c r="C39" s="191"/>
    </row>
    <row r="40" spans="1:17" x14ac:dyDescent="0.2">
      <c r="A40" s="192">
        <v>1</v>
      </c>
      <c r="B40" s="193">
        <v>0.02</v>
      </c>
    </row>
    <row r="41" spans="1:17" x14ac:dyDescent="0.2">
      <c r="A41" s="192">
        <v>2</v>
      </c>
      <c r="B41" s="193">
        <v>0.03</v>
      </c>
    </row>
    <row r="42" spans="1:17" x14ac:dyDescent="0.2">
      <c r="A42" s="192">
        <v>3</v>
      </c>
      <c r="B42" s="193">
        <v>0.05</v>
      </c>
    </row>
    <row r="43" spans="1:17" x14ac:dyDescent="0.2">
      <c r="A43" s="192">
        <v>4</v>
      </c>
      <c r="B43" s="193">
        <v>7.0000000000000007E-2</v>
      </c>
      <c r="E43" s="194" t="s">
        <v>99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6"/>
      <c r="Q43" s="153"/>
    </row>
    <row r="44" spans="1:17" x14ac:dyDescent="0.2">
      <c r="A44" s="192">
        <v>5</v>
      </c>
      <c r="B44" s="193">
        <v>0.08</v>
      </c>
      <c r="E44" s="19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9"/>
      <c r="Q44" s="153"/>
    </row>
    <row r="45" spans="1:17" x14ac:dyDescent="0.2">
      <c r="A45" s="192">
        <v>6</v>
      </c>
      <c r="B45" s="193">
        <v>0.1</v>
      </c>
      <c r="E45" s="200">
        <v>1</v>
      </c>
      <c r="F45" s="201">
        <v>2</v>
      </c>
      <c r="G45" s="201">
        <v>3</v>
      </c>
      <c r="H45" s="201">
        <v>4</v>
      </c>
      <c r="I45" s="201">
        <v>5</v>
      </c>
      <c r="J45" s="201">
        <v>6</v>
      </c>
      <c r="K45" s="201">
        <v>7</v>
      </c>
      <c r="L45" s="201">
        <v>8</v>
      </c>
      <c r="M45" s="201">
        <v>9</v>
      </c>
      <c r="N45" s="201">
        <v>10</v>
      </c>
      <c r="O45" s="201">
        <v>11</v>
      </c>
      <c r="P45" s="202">
        <v>12</v>
      </c>
      <c r="Q45" s="128"/>
    </row>
    <row r="46" spans="1:17" x14ac:dyDescent="0.2">
      <c r="A46" s="192">
        <v>7</v>
      </c>
      <c r="B46" s="193">
        <v>0.12</v>
      </c>
      <c r="E46" s="203" t="s">
        <v>83</v>
      </c>
      <c r="F46" s="204" t="s">
        <v>84</v>
      </c>
      <c r="G46" s="204" t="s">
        <v>85</v>
      </c>
      <c r="H46" s="204" t="s">
        <v>86</v>
      </c>
      <c r="I46" s="204" t="s">
        <v>87</v>
      </c>
      <c r="J46" s="204" t="s">
        <v>88</v>
      </c>
      <c r="K46" s="204" t="s">
        <v>89</v>
      </c>
      <c r="L46" s="204" t="s">
        <v>90</v>
      </c>
      <c r="M46" s="204" t="s">
        <v>91</v>
      </c>
      <c r="N46" s="204" t="s">
        <v>92</v>
      </c>
      <c r="O46" s="204" t="s">
        <v>93</v>
      </c>
      <c r="P46" s="205" t="s">
        <v>94</v>
      </c>
      <c r="Q46" s="128"/>
    </row>
    <row r="47" spans="1:17" x14ac:dyDescent="0.2">
      <c r="A47" s="192">
        <v>8</v>
      </c>
      <c r="B47" s="193">
        <v>0.13</v>
      </c>
      <c r="E47" s="206">
        <v>15.416700000000001</v>
      </c>
      <c r="F47" s="207">
        <v>15.416700000000001</v>
      </c>
      <c r="G47" s="207">
        <v>15.416700000000001</v>
      </c>
      <c r="H47" s="207">
        <v>15.416700000000001</v>
      </c>
      <c r="I47" s="207">
        <v>15.416700000000001</v>
      </c>
      <c r="J47" s="207">
        <v>15.416700000000001</v>
      </c>
      <c r="K47" s="207">
        <v>15.416700000000001</v>
      </c>
      <c r="L47" s="207">
        <v>15.416700000000001</v>
      </c>
      <c r="M47" s="207">
        <v>15.416700000000001</v>
      </c>
      <c r="N47" s="207">
        <v>15.416700000000001</v>
      </c>
      <c r="O47" s="207">
        <v>15.416700000000001</v>
      </c>
      <c r="P47" s="208">
        <v>15.416700000000001</v>
      </c>
      <c r="Q47" s="128"/>
    </row>
    <row r="48" spans="1:17" x14ac:dyDescent="0.2">
      <c r="A48" s="192">
        <v>9</v>
      </c>
      <c r="B48" s="193">
        <v>0.15</v>
      </c>
      <c r="E48" s="209">
        <f>E47</f>
        <v>15.416700000000001</v>
      </c>
      <c r="F48" s="210">
        <f>E48+F47</f>
        <v>30.833400000000001</v>
      </c>
      <c r="G48" s="210">
        <f>F48+G47</f>
        <v>46.250100000000003</v>
      </c>
      <c r="H48" s="210">
        <f t="shared" ref="H48:P48" si="1">G48+H47</f>
        <v>61.666800000000002</v>
      </c>
      <c r="I48" s="210">
        <f t="shared" si="1"/>
        <v>77.083500000000001</v>
      </c>
      <c r="J48" s="210">
        <f t="shared" si="1"/>
        <v>92.500200000000007</v>
      </c>
      <c r="K48" s="210">
        <f t="shared" si="1"/>
        <v>107.91690000000001</v>
      </c>
      <c r="L48" s="210">
        <f t="shared" si="1"/>
        <v>123.33360000000002</v>
      </c>
      <c r="M48" s="210">
        <f t="shared" si="1"/>
        <v>138.75030000000001</v>
      </c>
      <c r="N48" s="210">
        <f t="shared" si="1"/>
        <v>154.167</v>
      </c>
      <c r="O48" s="210">
        <f t="shared" si="1"/>
        <v>169.58369999999999</v>
      </c>
      <c r="P48" s="211">
        <f t="shared" si="1"/>
        <v>185.00039999999998</v>
      </c>
      <c r="Q48" s="122"/>
    </row>
    <row r="49" spans="1:17" x14ac:dyDescent="0.2">
      <c r="A49" s="192">
        <v>10</v>
      </c>
      <c r="B49" s="193">
        <v>0.17</v>
      </c>
      <c r="E49" s="21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213"/>
      <c r="Q49" s="122"/>
    </row>
    <row r="50" spans="1:17" x14ac:dyDescent="0.2">
      <c r="A50" s="192">
        <v>20</v>
      </c>
      <c r="B50" s="193">
        <v>0.33</v>
      </c>
      <c r="E50" s="212" t="s">
        <v>95</v>
      </c>
      <c r="F50" s="122"/>
      <c r="G50" s="122"/>
      <c r="H50" s="122"/>
      <c r="I50" s="122"/>
      <c r="J50" s="122"/>
      <c r="K50" s="122"/>
      <c r="L50" s="122"/>
      <c r="M50" s="122"/>
      <c r="N50" s="122" t="s">
        <v>96</v>
      </c>
      <c r="O50" s="122" t="s">
        <v>97</v>
      </c>
      <c r="P50" s="214">
        <v>37</v>
      </c>
      <c r="Q50" s="153"/>
    </row>
    <row r="51" spans="1:17" x14ac:dyDescent="0.2">
      <c r="A51" s="192">
        <v>30</v>
      </c>
      <c r="B51" s="193">
        <v>0.5</v>
      </c>
      <c r="E51" s="215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4">
        <v>222</v>
      </c>
      <c r="Q51" s="153"/>
    </row>
    <row r="52" spans="1:17" x14ac:dyDescent="0.2">
      <c r="A52" s="192">
        <v>40</v>
      </c>
      <c r="B52" s="193">
        <v>0.67</v>
      </c>
    </row>
    <row r="53" spans="1:17" x14ac:dyDescent="0.2">
      <c r="A53" s="192">
        <v>50</v>
      </c>
      <c r="B53" s="193">
        <v>0.83</v>
      </c>
    </row>
    <row r="54" spans="1:17" x14ac:dyDescent="0.2">
      <c r="A54" s="192">
        <v>60</v>
      </c>
      <c r="B54" s="193">
        <v>1</v>
      </c>
    </row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</sheetData>
  <sheetProtection algorithmName="SHA-512" hashValue="QHoJRl1LEigRCA6AU48gEYPmbFiPBZWO+5I4U8dR8/+2nskAyjXmvlSNMUI1y39avHI0WRYvOuhXuNk0tFdFfA==" saltValue="iQbVKAZXqn6RO7+S6XE3uQ==" spinCount="100000" sheet="1" objects="1" scenarios="1"/>
  <mergeCells count="12">
    <mergeCell ref="C22:E22"/>
    <mergeCell ref="C21:F21"/>
    <mergeCell ref="E7:F7"/>
    <mergeCell ref="B6:F6"/>
    <mergeCell ref="A17:F17"/>
    <mergeCell ref="A16:F16"/>
    <mergeCell ref="B7:D7"/>
    <mergeCell ref="C8:D8"/>
    <mergeCell ref="C9:D9"/>
    <mergeCell ref="C10:D10"/>
    <mergeCell ref="C11:D11"/>
    <mergeCell ref="C12:D12"/>
  </mergeCells>
  <phoneticPr fontId="0" type="noConversion"/>
  <pageMargins left="0.25" right="0.25" top="0.75" bottom="0.75" header="0.3" footer="0.3"/>
  <pageSetup paperSize="9" scale="67" fitToWidth="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121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august!C40</f>
        <v>0</v>
      </c>
      <c r="D4" s="243"/>
      <c r="E4" s="244"/>
      <c r="F4" s="244"/>
      <c r="G4" s="244"/>
      <c r="H4" s="245"/>
      <c r="I4" s="67"/>
      <c r="J4" s="56">
        <f>august!J40</f>
        <v>123.33333333333336</v>
      </c>
      <c r="K4" s="56">
        <v>0</v>
      </c>
      <c r="L4" s="56">
        <f>august!L40</f>
        <v>0</v>
      </c>
      <c r="M4" s="107">
        <f>august!M40</f>
        <v>0</v>
      </c>
      <c r="N4" s="56">
        <f>august!N40</f>
        <v>0</v>
      </c>
    </row>
    <row r="5" spans="1:14" ht="13.5" customHeight="1" thickBot="1" x14ac:dyDescent="0.25">
      <c r="A5" s="20">
        <f>DATE(Stamoplysninger!$C$1,9,1)</f>
        <v>45536</v>
      </c>
      <c r="B5" s="50" t="str">
        <f>VLOOKUP(WEEKDAY(A5,2),Stamoplysninger!$A$24:$D$30,2,FALSE)</f>
        <v>søndag</v>
      </c>
      <c r="C5" s="21">
        <f t="shared" ref="C5:C34" si="0">I5+(C4+((F5*24)-G5*24)*60)</f>
        <v>0</v>
      </c>
      <c r="D5" s="2">
        <f>VLOOKUP(WEEKDAY($A5,2),Stamoplysninger!$A$24:$D$30,3,FALSE)</f>
        <v>0</v>
      </c>
      <c r="E5" s="3">
        <f>VLOOKUP(WEEKDAY($A5,2),Stamoplysninger!$A$24:$D$30,4,FALSE)</f>
        <v>0</v>
      </c>
      <c r="F5" s="22">
        <f>SUM(E5-D5)</f>
        <v>0</v>
      </c>
      <c r="G5" s="25">
        <f>VLOOKUP(WEEKDAY($A5,2),Stamoplysninger!$A$24:$E$30,5,FALSE)</f>
        <v>0</v>
      </c>
      <c r="H5" s="76"/>
      <c r="I5" s="24"/>
      <c r="J5" s="95"/>
      <c r="K5" s="103"/>
      <c r="L5" s="57"/>
      <c r="M5" s="109"/>
      <c r="N5" s="110"/>
    </row>
    <row r="6" spans="1:14" ht="13.5" customHeight="1" thickBot="1" x14ac:dyDescent="0.25">
      <c r="A6" s="20">
        <f>A5+1</f>
        <v>45537</v>
      </c>
      <c r="B6" s="50" t="str">
        <f>VLOOKUP(WEEKDAY(A6,2),Stamoplysninger!$A$24:$D$30,2,FALSE)</f>
        <v>mandag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4" si="1"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5"/>
      <c r="L6" s="57"/>
      <c r="M6" s="109"/>
      <c r="N6" s="111"/>
    </row>
    <row r="7" spans="1:14" ht="13.5" customHeight="1" thickBot="1" x14ac:dyDescent="0.25">
      <c r="A7" s="20">
        <f t="shared" ref="A7:A34" si="2">A6+1</f>
        <v>45538</v>
      </c>
      <c r="B7" s="50" t="str">
        <f>VLOOKUP(WEEKDAY(A7,2),Stamoplysninger!$A$24:$D$30,2,FALSE)</f>
        <v>tirsdag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1"/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5"/>
      <c r="L7" s="57"/>
      <c r="M7" s="109"/>
      <c r="N7" s="111"/>
    </row>
    <row r="8" spans="1:14" ht="13.5" customHeight="1" thickBot="1" x14ac:dyDescent="0.25">
      <c r="A8" s="20">
        <f t="shared" si="2"/>
        <v>45539</v>
      </c>
      <c r="B8" s="50" t="str">
        <f>VLOOKUP(WEEKDAY(A8,2),Stamoplysninger!$A$24:$D$30,2,FALSE)</f>
        <v>onsdag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5"/>
      <c r="L8" s="57"/>
      <c r="M8" s="109"/>
      <c r="N8" s="111"/>
    </row>
    <row r="9" spans="1:14" ht="13.5" customHeight="1" thickBot="1" x14ac:dyDescent="0.25">
      <c r="A9" s="20">
        <f t="shared" si="2"/>
        <v>45540</v>
      </c>
      <c r="B9" s="50" t="str">
        <f>VLOOKUP(WEEKDAY(A9,2),Stamoplysninger!$A$24:$D$30,2,FALSE)</f>
        <v>torsdag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5"/>
      <c r="L9" s="57"/>
      <c r="M9" s="109"/>
      <c r="N9" s="111"/>
    </row>
    <row r="10" spans="1:14" ht="13.5" customHeight="1" thickBot="1" x14ac:dyDescent="0.25">
      <c r="A10" s="20">
        <f t="shared" si="2"/>
        <v>45541</v>
      </c>
      <c r="B10" s="50" t="str">
        <f>VLOOKUP(WEEKDAY(A10,2),Stamoplysninger!$A$24:$D$30,2,FALSE)</f>
        <v>fredag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24"/>
      <c r="J10" s="95"/>
      <c r="K10" s="95"/>
      <c r="L10" s="57"/>
      <c r="M10" s="109"/>
      <c r="N10" s="111"/>
    </row>
    <row r="11" spans="1:14" ht="13.5" customHeight="1" thickBot="1" x14ac:dyDescent="0.25">
      <c r="A11" s="20">
        <f t="shared" si="2"/>
        <v>45542</v>
      </c>
      <c r="B11" s="50" t="str">
        <f>VLOOKUP(WEEKDAY(A11,2),Stamoplysninger!$A$24:$D$30,2,FALSE)</f>
        <v>lørdag</v>
      </c>
      <c r="C11" s="21">
        <f t="shared" si="0"/>
        <v>0</v>
      </c>
      <c r="D11" s="4">
        <f>VLOOKUP(WEEKDAY($A11,2),Stamoplysninger!$A$24:$D$30,3,FALSE)</f>
        <v>0</v>
      </c>
      <c r="E11" s="5">
        <f>VLOOKUP(WEEKDAY($A11,2),Stamoplysninger!$A$24:$D$30,4,FALSE)</f>
        <v>0</v>
      </c>
      <c r="F11" s="22">
        <f t="shared" si="1"/>
        <v>0</v>
      </c>
      <c r="G11" s="25">
        <f>VLOOKUP(WEEKDAY($A11,2),Stamoplysninger!$A$24:$E$30,5,FALSE)</f>
        <v>0</v>
      </c>
      <c r="H11" s="23"/>
      <c r="I11" s="24"/>
      <c r="J11" s="95"/>
      <c r="K11" s="95"/>
      <c r="L11" s="57"/>
      <c r="M11" s="109"/>
      <c r="N11" s="111"/>
    </row>
    <row r="12" spans="1:14" ht="13.5" customHeight="1" thickBot="1" x14ac:dyDescent="0.25">
      <c r="A12" s="20">
        <f t="shared" si="2"/>
        <v>45543</v>
      </c>
      <c r="B12" s="50" t="str">
        <f>VLOOKUP(WEEKDAY(A12,2),Stamoplysninger!$A$24:$D$30,2,FALSE)</f>
        <v>søndag</v>
      </c>
      <c r="C12" s="21">
        <f t="shared" si="0"/>
        <v>0</v>
      </c>
      <c r="D12" s="4">
        <f>VLOOKUP(WEEKDAY($A12,2),Stamoplysninger!$A$24:$D$30,3,FALSE)</f>
        <v>0</v>
      </c>
      <c r="E12" s="5">
        <f>VLOOKUP(WEEKDAY($A12,2),Stamoplysninger!$A$24:$D$30,4,FALSE)</f>
        <v>0</v>
      </c>
      <c r="F12" s="22">
        <f t="shared" si="1"/>
        <v>0</v>
      </c>
      <c r="G12" s="25">
        <f>VLOOKUP(WEEKDAY($A12,2),Stamoplysninger!$A$24:$E$30,5,FALSE)</f>
        <v>0</v>
      </c>
      <c r="H12" s="23"/>
      <c r="I12" s="24"/>
      <c r="J12" s="95"/>
      <c r="K12" s="95"/>
      <c r="L12" s="100"/>
      <c r="M12" s="109"/>
      <c r="N12" s="111"/>
    </row>
    <row r="13" spans="1:14" ht="13.5" customHeight="1" thickBot="1" x14ac:dyDescent="0.25">
      <c r="A13" s="20">
        <f t="shared" si="2"/>
        <v>45544</v>
      </c>
      <c r="B13" s="50" t="str">
        <f>VLOOKUP(WEEKDAY(A13,2),Stamoplysninger!$A$24:$D$30,2,FALSE)</f>
        <v>mandag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1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5"/>
      <c r="L13" s="100"/>
      <c r="M13" s="109"/>
      <c r="N13" s="111"/>
    </row>
    <row r="14" spans="1:14" ht="13.5" customHeight="1" thickBot="1" x14ac:dyDescent="0.25">
      <c r="A14" s="20">
        <f t="shared" si="2"/>
        <v>45545</v>
      </c>
      <c r="B14" s="50" t="str">
        <f>VLOOKUP(WEEKDAY(A14,2),Stamoplysninger!$A$24:$D$30,2,FALSE)</f>
        <v>tirsdag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1"/>
        <v>0.3083333333333334</v>
      </c>
      <c r="G14" s="25">
        <f>VLOOKUP(WEEKDAY($A14,2),Stamoplysninger!$A$24:$E$30,5,FALSE)</f>
        <v>0.3083333333333334</v>
      </c>
      <c r="H14" s="23"/>
      <c r="I14" s="24"/>
      <c r="J14" s="95"/>
      <c r="K14" s="95"/>
      <c r="L14" s="100"/>
      <c r="M14" s="109"/>
      <c r="N14" s="111"/>
    </row>
    <row r="15" spans="1:14" ht="13.5" customHeight="1" thickBot="1" x14ac:dyDescent="0.25">
      <c r="A15" s="20">
        <f t="shared" si="2"/>
        <v>45546</v>
      </c>
      <c r="B15" s="50" t="str">
        <f>VLOOKUP(WEEKDAY(A15,2),Stamoplysninger!$A$24:$D$30,2,FALSE)</f>
        <v>onsdag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5"/>
      <c r="L15" s="100"/>
      <c r="M15" s="109"/>
      <c r="N15" s="111"/>
    </row>
    <row r="16" spans="1:14" ht="13.5" customHeight="1" thickBot="1" x14ac:dyDescent="0.25">
      <c r="A16" s="20">
        <f t="shared" si="2"/>
        <v>45547</v>
      </c>
      <c r="B16" s="50" t="str">
        <f>VLOOKUP(WEEKDAY(A16,2),Stamoplysninger!$A$24:$D$30,2,FALSE)</f>
        <v>torsdag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5"/>
      <c r="L16" s="100"/>
      <c r="M16" s="109"/>
      <c r="N16" s="111"/>
    </row>
    <row r="17" spans="1:14" ht="13.5" customHeight="1" thickBot="1" x14ac:dyDescent="0.25">
      <c r="A17" s="20">
        <f t="shared" si="2"/>
        <v>45548</v>
      </c>
      <c r="B17" s="50" t="str">
        <f>VLOOKUP(WEEKDAY(A17,2),Stamoplysninger!$A$24:$D$30,2,FALSE)</f>
        <v>fredag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5"/>
      <c r="L17" s="100"/>
      <c r="M17" s="109"/>
      <c r="N17" s="111"/>
    </row>
    <row r="18" spans="1:14" ht="13.5" customHeight="1" thickBot="1" x14ac:dyDescent="0.25">
      <c r="A18" s="20">
        <f t="shared" si="2"/>
        <v>45549</v>
      </c>
      <c r="B18" s="50" t="str">
        <f>VLOOKUP(WEEKDAY(A18,2),Stamoplysninger!$A$24:$D$30,2,FALSE)</f>
        <v>lørdag</v>
      </c>
      <c r="C18" s="21">
        <f t="shared" si="0"/>
        <v>0</v>
      </c>
      <c r="D18" s="4">
        <f>VLOOKUP(WEEKDAY($A18,2),Stamoplysninger!$A$24:$D$30,3,FALSE)</f>
        <v>0</v>
      </c>
      <c r="E18" s="5">
        <f>VLOOKUP(WEEKDAY($A18,2),Stamoplysninger!$A$24:$D$30,4,FALSE)</f>
        <v>0</v>
      </c>
      <c r="F18" s="22">
        <f t="shared" si="1"/>
        <v>0</v>
      </c>
      <c r="G18" s="25">
        <f>VLOOKUP(WEEKDAY($A18,2),Stamoplysninger!$A$24:$E$30,5,FALSE)</f>
        <v>0</v>
      </c>
      <c r="H18" s="23"/>
      <c r="I18" s="24"/>
      <c r="J18" s="95"/>
      <c r="K18" s="95"/>
      <c r="L18" s="100"/>
      <c r="M18" s="109"/>
      <c r="N18" s="111"/>
    </row>
    <row r="19" spans="1:14" ht="13.5" customHeight="1" thickBot="1" x14ac:dyDescent="0.25">
      <c r="A19" s="20">
        <f t="shared" si="2"/>
        <v>45550</v>
      </c>
      <c r="B19" s="50" t="str">
        <f>VLOOKUP(WEEKDAY(A19,2),Stamoplysninger!$A$24:$D$30,2,FALSE)</f>
        <v>søndag</v>
      </c>
      <c r="C19" s="21">
        <f t="shared" si="0"/>
        <v>0</v>
      </c>
      <c r="D19" s="4">
        <f>VLOOKUP(WEEKDAY($A19,2),Stamoplysninger!$A$24:$D$30,3,FALSE)</f>
        <v>0</v>
      </c>
      <c r="E19" s="5">
        <f>VLOOKUP(WEEKDAY($A19,2),Stamoplysninger!$A$24:$D$30,4,FALSE)</f>
        <v>0</v>
      </c>
      <c r="F19" s="22">
        <f t="shared" si="1"/>
        <v>0</v>
      </c>
      <c r="G19" s="25">
        <f>VLOOKUP(WEEKDAY($A19,2),Stamoplysninger!$A$24:$E$30,5,FALSE)</f>
        <v>0</v>
      </c>
      <c r="H19" s="23"/>
      <c r="I19" s="24"/>
      <c r="J19" s="95"/>
      <c r="K19" s="95"/>
      <c r="L19" s="100"/>
      <c r="M19" s="109"/>
      <c r="N19" s="111"/>
    </row>
    <row r="20" spans="1:14" ht="13.5" customHeight="1" thickBot="1" x14ac:dyDescent="0.25">
      <c r="A20" s="20">
        <f t="shared" si="2"/>
        <v>45551</v>
      </c>
      <c r="B20" s="50" t="str">
        <f>VLOOKUP(WEEKDAY(A20,2),Stamoplysninger!$A$24:$D$30,2,FALSE)</f>
        <v>mandag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5"/>
      <c r="L20" s="100"/>
      <c r="M20" s="109"/>
      <c r="N20" s="111"/>
    </row>
    <row r="21" spans="1:14" ht="13.5" customHeight="1" thickBot="1" x14ac:dyDescent="0.25">
      <c r="A21" s="20">
        <f t="shared" si="2"/>
        <v>45552</v>
      </c>
      <c r="B21" s="50" t="str">
        <f>VLOOKUP(WEEKDAY(A21,2),Stamoplysninger!$A$24:$D$30,2,FALSE)</f>
        <v>tirsdag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1"/>
        <v>0.3083333333333334</v>
      </c>
      <c r="G21" s="25">
        <f>VLOOKUP(WEEKDAY($A21,2),Stamoplysninger!$A$24:$E$30,5,FALSE)</f>
        <v>0.3083333333333334</v>
      </c>
      <c r="H21" s="23"/>
      <c r="I21" s="24"/>
      <c r="J21" s="95"/>
      <c r="K21" s="95"/>
      <c r="L21" s="100"/>
      <c r="M21" s="109"/>
      <c r="N21" s="111"/>
    </row>
    <row r="22" spans="1:14" ht="13.5" customHeight="1" thickBot="1" x14ac:dyDescent="0.25">
      <c r="A22" s="20">
        <f t="shared" si="2"/>
        <v>45553</v>
      </c>
      <c r="B22" s="50" t="str">
        <f>VLOOKUP(WEEKDAY(A22,2),Stamoplysninger!$A$24:$D$30,2,FALSE)</f>
        <v>onsdag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5"/>
      <c r="L22" s="100"/>
      <c r="M22" s="109"/>
      <c r="N22" s="111"/>
    </row>
    <row r="23" spans="1:14" ht="13.5" customHeight="1" thickBot="1" x14ac:dyDescent="0.25">
      <c r="A23" s="20">
        <f t="shared" si="2"/>
        <v>45554</v>
      </c>
      <c r="B23" s="50" t="str">
        <f>VLOOKUP(WEEKDAY(A23,2),Stamoplysninger!$A$24:$D$30,2,FALSE)</f>
        <v>torsdag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5"/>
      <c r="L23" s="100"/>
      <c r="M23" s="109"/>
      <c r="N23" s="111"/>
    </row>
    <row r="24" spans="1:14" ht="13.5" customHeight="1" thickBot="1" x14ac:dyDescent="0.25">
      <c r="A24" s="20">
        <f t="shared" si="2"/>
        <v>45555</v>
      </c>
      <c r="B24" s="50" t="str">
        <f>VLOOKUP(WEEKDAY(A24,2),Stamoplysninger!$A$24:$D$30,2,FALSE)</f>
        <v>fredag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5"/>
      <c r="L24" s="100"/>
      <c r="M24" s="109"/>
      <c r="N24" s="111"/>
    </row>
    <row r="25" spans="1:14" ht="13.5" customHeight="1" thickBot="1" x14ac:dyDescent="0.25">
      <c r="A25" s="20">
        <f t="shared" si="2"/>
        <v>45556</v>
      </c>
      <c r="B25" s="50" t="str">
        <f>VLOOKUP(WEEKDAY(A25,2),Stamoplysninger!$A$24:$D$30,2,FALSE)</f>
        <v>lørdag</v>
      </c>
      <c r="C25" s="21">
        <f t="shared" si="0"/>
        <v>0</v>
      </c>
      <c r="D25" s="4">
        <f>VLOOKUP(WEEKDAY($A25,2),Stamoplysninger!$A$24:$D$30,3,FALSE)</f>
        <v>0</v>
      </c>
      <c r="E25" s="5">
        <f>VLOOKUP(WEEKDAY($A25,2),Stamoplysninger!$A$24:$D$30,4,FALSE)</f>
        <v>0</v>
      </c>
      <c r="F25" s="22">
        <f t="shared" si="1"/>
        <v>0</v>
      </c>
      <c r="G25" s="25">
        <f>VLOOKUP(WEEKDAY($A25,2),Stamoplysninger!$A$24:$E$30,5,FALSE)</f>
        <v>0</v>
      </c>
      <c r="H25" s="23"/>
      <c r="I25" s="24"/>
      <c r="J25" s="95"/>
      <c r="K25" s="95"/>
      <c r="L25" s="100"/>
      <c r="M25" s="109"/>
      <c r="N25" s="111"/>
    </row>
    <row r="26" spans="1:14" ht="13.5" customHeight="1" thickBot="1" x14ac:dyDescent="0.25">
      <c r="A26" s="20">
        <f t="shared" si="2"/>
        <v>45557</v>
      </c>
      <c r="B26" s="50" t="str">
        <f>VLOOKUP(WEEKDAY(A26,2),Stamoplysninger!$A$24:$D$30,2,FALSE)</f>
        <v>søndag</v>
      </c>
      <c r="C26" s="21">
        <f t="shared" si="0"/>
        <v>0</v>
      </c>
      <c r="D26" s="4">
        <f>VLOOKUP(WEEKDAY($A26,2),Stamoplysninger!$A$24:$D$30,3,FALSE)</f>
        <v>0</v>
      </c>
      <c r="E26" s="5">
        <f>VLOOKUP(WEEKDAY($A26,2),Stamoplysninger!$A$24:$D$30,4,FALSE)</f>
        <v>0</v>
      </c>
      <c r="F26" s="22">
        <f t="shared" si="1"/>
        <v>0</v>
      </c>
      <c r="G26" s="25">
        <f>VLOOKUP(WEEKDAY($A26,2),Stamoplysninger!$A$24:$E$30,5,FALSE)</f>
        <v>0</v>
      </c>
      <c r="H26" s="23"/>
      <c r="I26" s="24"/>
      <c r="J26" s="95"/>
      <c r="K26" s="95"/>
      <c r="L26" s="100"/>
      <c r="M26" s="109"/>
      <c r="N26" s="111"/>
    </row>
    <row r="27" spans="1:14" ht="13.5" customHeight="1" thickBot="1" x14ac:dyDescent="0.25">
      <c r="A27" s="20">
        <f t="shared" si="2"/>
        <v>45558</v>
      </c>
      <c r="B27" s="50" t="str">
        <f>VLOOKUP(WEEKDAY(A27,2),Stamoplysninger!$A$24:$D$30,2,FALSE)</f>
        <v>mandag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5"/>
      <c r="L27" s="100"/>
      <c r="M27" s="109"/>
      <c r="N27" s="111"/>
    </row>
    <row r="28" spans="1:14" ht="13.5" customHeight="1" thickBot="1" x14ac:dyDescent="0.25">
      <c r="A28" s="20">
        <f t="shared" si="2"/>
        <v>45559</v>
      </c>
      <c r="B28" s="50" t="str">
        <f>VLOOKUP(WEEKDAY(A28,2),Stamoplysninger!$A$24:$D$30,2,FALSE)</f>
        <v>tirsdag</v>
      </c>
      <c r="C28" s="21">
        <f t="shared" si="0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1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5"/>
      <c r="L28" s="100"/>
      <c r="M28" s="109"/>
      <c r="N28" s="111"/>
    </row>
    <row r="29" spans="1:14" ht="13.5" customHeight="1" thickBot="1" x14ac:dyDescent="0.25">
      <c r="A29" s="20">
        <f t="shared" si="2"/>
        <v>45560</v>
      </c>
      <c r="B29" s="50" t="str">
        <f>VLOOKUP(WEEKDAY(A29,2),Stamoplysninger!$A$24:$D$30,2,FALSE)</f>
        <v>onsdag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1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5"/>
      <c r="L29" s="100"/>
      <c r="M29" s="109"/>
      <c r="N29" s="111"/>
    </row>
    <row r="30" spans="1:14" ht="13.5" customHeight="1" thickBot="1" x14ac:dyDescent="0.25">
      <c r="A30" s="20">
        <f t="shared" si="2"/>
        <v>45561</v>
      </c>
      <c r="B30" s="50" t="str">
        <f>VLOOKUP(WEEKDAY(A30,2),Stamoplysninger!$A$24:$D$30,2,FALSE)</f>
        <v>torsdag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5"/>
      <c r="L30" s="100"/>
      <c r="M30" s="109"/>
      <c r="N30" s="111"/>
    </row>
    <row r="31" spans="1:14" ht="13.5" customHeight="1" thickBot="1" x14ac:dyDescent="0.25">
      <c r="A31" s="20">
        <f t="shared" si="2"/>
        <v>45562</v>
      </c>
      <c r="B31" s="50" t="str">
        <f>VLOOKUP(WEEKDAY(A31,2),Stamoplysninger!$A$24:$D$30,2,FALSE)</f>
        <v>fredag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5"/>
      <c r="L31" s="100"/>
      <c r="M31" s="109"/>
      <c r="N31" s="111"/>
    </row>
    <row r="32" spans="1:14" ht="13.5" customHeight="1" thickBot="1" x14ac:dyDescent="0.25">
      <c r="A32" s="20">
        <f t="shared" si="2"/>
        <v>45563</v>
      </c>
      <c r="B32" s="50" t="str">
        <f>VLOOKUP(WEEKDAY(A32,2),Stamoplysninger!$A$24:$D$30,2,FALSE)</f>
        <v>lørdag</v>
      </c>
      <c r="C32" s="21">
        <f t="shared" si="0"/>
        <v>0</v>
      </c>
      <c r="D32" s="4">
        <f>VLOOKUP(WEEKDAY($A32,2),Stamoplysninger!$A$24:$D$30,3,FALSE)</f>
        <v>0</v>
      </c>
      <c r="E32" s="5">
        <f>VLOOKUP(WEEKDAY($A32,2),Stamoplysninger!$A$24:$D$30,4,FALSE)</f>
        <v>0</v>
      </c>
      <c r="F32" s="22">
        <f t="shared" si="1"/>
        <v>0</v>
      </c>
      <c r="G32" s="25">
        <f>VLOOKUP(WEEKDAY($A32,2),Stamoplysninger!$A$24:$E$30,5,FALSE)</f>
        <v>0</v>
      </c>
      <c r="H32" s="23"/>
      <c r="I32" s="24"/>
      <c r="J32" s="95"/>
      <c r="K32" s="95"/>
      <c r="L32" s="100"/>
      <c r="M32" s="109"/>
      <c r="N32" s="111"/>
    </row>
    <row r="33" spans="1:14" ht="13.5" customHeight="1" thickBot="1" x14ac:dyDescent="0.25">
      <c r="A33" s="20">
        <f t="shared" si="2"/>
        <v>45564</v>
      </c>
      <c r="B33" s="50" t="str">
        <f>VLOOKUP(WEEKDAY(A33,2),Stamoplysninger!$A$24:$D$30,2,FALSE)</f>
        <v>søndag</v>
      </c>
      <c r="C33" s="21">
        <f t="shared" si="0"/>
        <v>0</v>
      </c>
      <c r="D33" s="4">
        <f>VLOOKUP(WEEKDAY($A33,2),Stamoplysninger!$A$24:$D$30,3,FALSE)</f>
        <v>0</v>
      </c>
      <c r="E33" s="5">
        <f>VLOOKUP(WEEKDAY($A33,2),Stamoplysninger!$A$24:$D$30,4,FALSE)</f>
        <v>0</v>
      </c>
      <c r="F33" s="22">
        <f t="shared" si="1"/>
        <v>0</v>
      </c>
      <c r="G33" s="25">
        <f>VLOOKUP(WEEKDAY($A33,2),Stamoplysninger!$A$24:$E$30,5,FALSE)</f>
        <v>0</v>
      </c>
      <c r="H33" s="23"/>
      <c r="I33" s="24"/>
      <c r="J33" s="95"/>
      <c r="K33" s="95"/>
      <c r="L33" s="100"/>
      <c r="M33" s="109"/>
      <c r="N33" s="111"/>
    </row>
    <row r="34" spans="1:14" ht="13.5" customHeight="1" thickBot="1" x14ac:dyDescent="0.25">
      <c r="A34" s="20">
        <f t="shared" si="2"/>
        <v>45565</v>
      </c>
      <c r="B34" s="50" t="str">
        <f>VLOOKUP(WEEKDAY(A34,2),Stamoplysninger!$A$24:$D$30,2,FALSE)</f>
        <v>mandag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1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5"/>
      <c r="L34" s="100"/>
      <c r="M34" s="109"/>
      <c r="N34" s="111"/>
    </row>
    <row r="35" spans="1:14" ht="13.5" customHeight="1" thickBot="1" x14ac:dyDescent="0.25">
      <c r="A35" s="20"/>
      <c r="B35" s="50"/>
      <c r="C35" s="21"/>
      <c r="D35" s="4"/>
      <c r="E35" s="5"/>
      <c r="F35" s="22"/>
      <c r="G35" s="25"/>
      <c r="H35" s="23"/>
      <c r="I35" s="24"/>
      <c r="J35" s="95"/>
      <c r="K35" s="95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5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5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5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89" t="str">
        <f>"Ny feriesaldo pr. 1. okt. "&amp;Stamoplysninger!C1&amp;" ="</f>
        <v>Ny feriesaldo pr. 1. okt. 2024 =</v>
      </c>
      <c r="I39" s="24"/>
      <c r="J39" s="95"/>
      <c r="K39" s="104">
        <f>Stamoplysninger!F31</f>
        <v>15.41666666666667</v>
      </c>
      <c r="L39" s="101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C34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J4-SUM(J5:J38)</f>
        <v>123.33333333333336</v>
      </c>
      <c r="K40" s="70">
        <f>K4-SUM(K5:K38)+K39</f>
        <v>15.41666666666667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1:G1"/>
    <mergeCell ref="I1:L1"/>
    <mergeCell ref="D40:G40"/>
    <mergeCell ref="D4:H4"/>
    <mergeCell ref="M1:N1"/>
  </mergeCells>
  <phoneticPr fontId="0" type="noConversion"/>
  <conditionalFormatting sqref="A5:B35">
    <cfRule type="expression" dxfId="7" priority="1" stopIfTrue="1">
      <formula>$B5="lørdag"</formula>
    </cfRule>
    <cfRule type="expression" dxfId="6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122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september!C40</f>
        <v>0</v>
      </c>
      <c r="D4" s="243"/>
      <c r="E4" s="244"/>
      <c r="F4" s="244"/>
      <c r="G4" s="244"/>
      <c r="H4" s="245"/>
      <c r="I4" s="67"/>
      <c r="J4" s="56">
        <f>september!J40</f>
        <v>123.33333333333336</v>
      </c>
      <c r="K4" s="56">
        <f>september!K40</f>
        <v>15.41666666666667</v>
      </c>
      <c r="L4" s="56">
        <f>september!L40</f>
        <v>0</v>
      </c>
      <c r="M4" s="107">
        <f>september!M40</f>
        <v>0</v>
      </c>
      <c r="N4" s="56">
        <f>september!N40</f>
        <v>0</v>
      </c>
    </row>
    <row r="5" spans="1:14" ht="13.5" customHeight="1" thickBot="1" x14ac:dyDescent="0.25">
      <c r="A5" s="20">
        <f>DATE(Stamoplysninger!$C$1,10,1)</f>
        <v>45566</v>
      </c>
      <c r="B5" s="50" t="str">
        <f>VLOOKUP(WEEKDAY(A5,2),Stamoplysninger!$A$24:$D$30,2,FALSE)</f>
        <v>tirsdag</v>
      </c>
      <c r="C5" s="21">
        <f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24"/>
      <c r="J5" s="95"/>
      <c r="K5" s="95"/>
      <c r="L5" s="57"/>
      <c r="M5" s="109"/>
      <c r="N5" s="111"/>
    </row>
    <row r="6" spans="1:14" ht="13.5" customHeight="1" thickBot="1" x14ac:dyDescent="0.25">
      <c r="A6" s="20">
        <f>A5+1</f>
        <v>45567</v>
      </c>
      <c r="B6" s="50" t="str">
        <f>VLOOKUP(WEEKDAY(A6,2),Stamoplysninger!$A$24:$D$30,2,FALSE)</f>
        <v>onsdag</v>
      </c>
      <c r="C6" s="21">
        <f>I6+(C5+((F6*24)-G6*24)*60)</f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5"/>
      <c r="L6" s="57"/>
      <c r="M6" s="109"/>
      <c r="N6" s="111"/>
    </row>
    <row r="7" spans="1:14" ht="13.5" customHeight="1" thickBot="1" x14ac:dyDescent="0.25">
      <c r="A7" s="20">
        <f t="shared" ref="A7:A35" si="0">A6+1</f>
        <v>45568</v>
      </c>
      <c r="B7" s="50" t="str">
        <f>VLOOKUP(WEEKDAY(A7,2),Stamoplysninger!$A$24:$D$30,2,FALSE)</f>
        <v>torsdag</v>
      </c>
      <c r="C7" s="21">
        <f t="shared" ref="C7:C35" si="1">I7+(C6+((F7*24)-G7*24)*60)</f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ref="F7:F35" si="2">SUM(E7-D7)</f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5"/>
      <c r="L7" s="57"/>
      <c r="M7" s="109"/>
      <c r="N7" s="111"/>
    </row>
    <row r="8" spans="1:14" ht="13.5" customHeight="1" thickBot="1" x14ac:dyDescent="0.25">
      <c r="A8" s="20">
        <f t="shared" si="0"/>
        <v>45569</v>
      </c>
      <c r="B8" s="50" t="str">
        <f>VLOOKUP(WEEKDAY(A8,2),Stamoplysninger!$A$24:$D$30,2,FALSE)</f>
        <v>fredag</v>
      </c>
      <c r="C8" s="21">
        <f t="shared" si="1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2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5"/>
      <c r="L8" s="57"/>
      <c r="M8" s="109"/>
      <c r="N8" s="111"/>
    </row>
    <row r="9" spans="1:14" ht="13.5" customHeight="1" thickBot="1" x14ac:dyDescent="0.25">
      <c r="A9" s="20">
        <f t="shared" si="0"/>
        <v>45570</v>
      </c>
      <c r="B9" s="50" t="str">
        <f>VLOOKUP(WEEKDAY(A9,2),Stamoplysninger!$A$24:$D$30,2,FALSE)</f>
        <v>lørdag</v>
      </c>
      <c r="C9" s="21">
        <f t="shared" si="1"/>
        <v>0</v>
      </c>
      <c r="D9" s="4">
        <f>VLOOKUP(WEEKDAY($A9,2),Stamoplysninger!$A$24:$D$30,3,FALSE)</f>
        <v>0</v>
      </c>
      <c r="E9" s="5">
        <f>VLOOKUP(WEEKDAY($A9,2),Stamoplysninger!$A$24:$D$30,4,FALSE)</f>
        <v>0</v>
      </c>
      <c r="F9" s="22">
        <f t="shared" si="2"/>
        <v>0</v>
      </c>
      <c r="G9" s="25">
        <f>VLOOKUP(WEEKDAY($A9,2),Stamoplysninger!$A$24:$E$30,5,FALSE)</f>
        <v>0</v>
      </c>
      <c r="H9" s="23"/>
      <c r="I9" s="24"/>
      <c r="J9" s="95"/>
      <c r="K9" s="95"/>
      <c r="L9" s="57"/>
      <c r="M9" s="109"/>
      <c r="N9" s="111"/>
    </row>
    <row r="10" spans="1:14" ht="13.5" customHeight="1" thickBot="1" x14ac:dyDescent="0.25">
      <c r="A10" s="20">
        <f t="shared" si="0"/>
        <v>45571</v>
      </c>
      <c r="B10" s="50" t="str">
        <f>VLOOKUP(WEEKDAY(A10,2),Stamoplysninger!$A$24:$D$30,2,FALSE)</f>
        <v>søndag</v>
      </c>
      <c r="C10" s="21">
        <f t="shared" si="1"/>
        <v>0</v>
      </c>
      <c r="D10" s="4">
        <f>VLOOKUP(WEEKDAY($A10,2),Stamoplysninger!$A$24:$D$30,3,FALSE)</f>
        <v>0</v>
      </c>
      <c r="E10" s="5">
        <f>VLOOKUP(WEEKDAY($A10,2),Stamoplysninger!$A$24:$D$30,4,FALSE)</f>
        <v>0</v>
      </c>
      <c r="F10" s="22">
        <f t="shared" si="2"/>
        <v>0</v>
      </c>
      <c r="G10" s="25">
        <f>VLOOKUP(WEEKDAY($A10,2),Stamoplysninger!$A$24:$E$30,5,FALSE)</f>
        <v>0</v>
      </c>
      <c r="H10" s="23"/>
      <c r="I10" s="24"/>
      <c r="J10" s="95"/>
      <c r="K10" s="95"/>
      <c r="L10" s="57"/>
      <c r="M10" s="109"/>
      <c r="N10" s="111"/>
    </row>
    <row r="11" spans="1:14" ht="13.5" customHeight="1" thickBot="1" x14ac:dyDescent="0.25">
      <c r="A11" s="20">
        <f t="shared" si="0"/>
        <v>45572</v>
      </c>
      <c r="B11" s="50" t="str">
        <f>VLOOKUP(WEEKDAY(A11,2),Stamoplysninger!$A$24:$D$30,2,FALSE)</f>
        <v>mandag</v>
      </c>
      <c r="C11" s="21">
        <f t="shared" si="1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2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5"/>
      <c r="L11" s="57"/>
      <c r="M11" s="109"/>
      <c r="N11" s="111"/>
    </row>
    <row r="12" spans="1:14" ht="13.5" customHeight="1" thickBot="1" x14ac:dyDescent="0.25">
      <c r="A12" s="20">
        <f t="shared" si="0"/>
        <v>45573</v>
      </c>
      <c r="B12" s="50" t="str">
        <f>VLOOKUP(WEEKDAY(A12,2),Stamoplysninger!$A$24:$D$30,2,FALSE)</f>
        <v>tirsdag</v>
      </c>
      <c r="C12" s="21">
        <f t="shared" si="1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2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5"/>
      <c r="L12" s="100"/>
      <c r="M12" s="109"/>
      <c r="N12" s="111"/>
    </row>
    <row r="13" spans="1:14" ht="13.5" customHeight="1" thickBot="1" x14ac:dyDescent="0.25">
      <c r="A13" s="20">
        <f t="shared" si="0"/>
        <v>45574</v>
      </c>
      <c r="B13" s="50" t="str">
        <f>VLOOKUP(WEEKDAY(A13,2),Stamoplysninger!$A$24:$D$30,2,FALSE)</f>
        <v>onsdag</v>
      </c>
      <c r="C13" s="21">
        <f t="shared" si="1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2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5"/>
      <c r="L13" s="100"/>
      <c r="M13" s="109"/>
      <c r="N13" s="111"/>
    </row>
    <row r="14" spans="1:14" ht="13.5" customHeight="1" thickBot="1" x14ac:dyDescent="0.25">
      <c r="A14" s="20">
        <f t="shared" si="0"/>
        <v>45575</v>
      </c>
      <c r="B14" s="50" t="str">
        <f>VLOOKUP(WEEKDAY(A14,2),Stamoplysninger!$A$24:$D$30,2,FALSE)</f>
        <v>torsdag</v>
      </c>
      <c r="C14" s="21">
        <f t="shared" si="1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2"/>
        <v>0.3083333333333334</v>
      </c>
      <c r="G14" s="25">
        <f>VLOOKUP(WEEKDAY($A14,2),Stamoplysninger!$A$24:$E$30,5,FALSE)</f>
        <v>0.3083333333333334</v>
      </c>
      <c r="H14" s="23"/>
      <c r="I14" s="24"/>
      <c r="J14" s="95"/>
      <c r="K14" s="95"/>
      <c r="L14" s="100"/>
      <c r="M14" s="109"/>
      <c r="N14" s="111"/>
    </row>
    <row r="15" spans="1:14" ht="13.5" customHeight="1" thickBot="1" x14ac:dyDescent="0.25">
      <c r="A15" s="20">
        <f t="shared" si="0"/>
        <v>45576</v>
      </c>
      <c r="B15" s="50" t="str">
        <f>VLOOKUP(WEEKDAY(A15,2),Stamoplysninger!$A$24:$D$30,2,FALSE)</f>
        <v>fredag</v>
      </c>
      <c r="C15" s="21">
        <f t="shared" si="1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2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5"/>
      <c r="L15" s="100"/>
      <c r="M15" s="109"/>
      <c r="N15" s="111"/>
    </row>
    <row r="16" spans="1:14" ht="13.5" customHeight="1" thickBot="1" x14ac:dyDescent="0.25">
      <c r="A16" s="20">
        <f t="shared" si="0"/>
        <v>45577</v>
      </c>
      <c r="B16" s="50" t="str">
        <f>VLOOKUP(WEEKDAY(A16,2),Stamoplysninger!$A$24:$D$30,2,FALSE)</f>
        <v>lørdag</v>
      </c>
      <c r="C16" s="21">
        <f t="shared" si="1"/>
        <v>0</v>
      </c>
      <c r="D16" s="4">
        <f>VLOOKUP(WEEKDAY($A16,2),Stamoplysninger!$A$24:$D$30,3,FALSE)</f>
        <v>0</v>
      </c>
      <c r="E16" s="5">
        <f>VLOOKUP(WEEKDAY($A16,2),Stamoplysninger!$A$24:$D$30,4,FALSE)</f>
        <v>0</v>
      </c>
      <c r="F16" s="22">
        <f t="shared" si="2"/>
        <v>0</v>
      </c>
      <c r="G16" s="25">
        <f>VLOOKUP(WEEKDAY($A16,2),Stamoplysninger!$A$24:$E$30,5,FALSE)</f>
        <v>0</v>
      </c>
      <c r="H16" s="23"/>
      <c r="I16" s="24"/>
      <c r="J16" s="95"/>
      <c r="K16" s="95"/>
      <c r="L16" s="100"/>
      <c r="M16" s="109"/>
      <c r="N16" s="111"/>
    </row>
    <row r="17" spans="1:14" ht="13.5" customHeight="1" thickBot="1" x14ac:dyDescent="0.25">
      <c r="A17" s="20">
        <f t="shared" si="0"/>
        <v>45578</v>
      </c>
      <c r="B17" s="50" t="str">
        <f>VLOOKUP(WEEKDAY(A17,2),Stamoplysninger!$A$24:$D$30,2,FALSE)</f>
        <v>søndag</v>
      </c>
      <c r="C17" s="21">
        <f t="shared" si="1"/>
        <v>0</v>
      </c>
      <c r="D17" s="4">
        <f>VLOOKUP(WEEKDAY($A17,2),Stamoplysninger!$A$24:$D$30,3,FALSE)</f>
        <v>0</v>
      </c>
      <c r="E17" s="5">
        <f>VLOOKUP(WEEKDAY($A17,2),Stamoplysninger!$A$24:$D$30,4,FALSE)</f>
        <v>0</v>
      </c>
      <c r="F17" s="22">
        <f t="shared" si="2"/>
        <v>0</v>
      </c>
      <c r="G17" s="25">
        <f>VLOOKUP(WEEKDAY($A17,2),Stamoplysninger!$A$24:$E$30,5,FALSE)</f>
        <v>0</v>
      </c>
      <c r="H17" s="23"/>
      <c r="I17" s="24"/>
      <c r="J17" s="95"/>
      <c r="K17" s="95"/>
      <c r="L17" s="100"/>
      <c r="M17" s="109"/>
      <c r="N17" s="111"/>
    </row>
    <row r="18" spans="1:14" ht="13.5" customHeight="1" thickBot="1" x14ac:dyDescent="0.25">
      <c r="A18" s="20">
        <f t="shared" si="0"/>
        <v>45579</v>
      </c>
      <c r="B18" s="50" t="str">
        <f>VLOOKUP(WEEKDAY(A18,2),Stamoplysninger!$A$24:$D$30,2,FALSE)</f>
        <v>mandag</v>
      </c>
      <c r="C18" s="21">
        <f t="shared" si="1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2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5"/>
      <c r="L18" s="100"/>
      <c r="M18" s="109"/>
      <c r="N18" s="111"/>
    </row>
    <row r="19" spans="1:14" ht="13.5" customHeight="1" thickBot="1" x14ac:dyDescent="0.25">
      <c r="A19" s="20">
        <f t="shared" si="0"/>
        <v>45580</v>
      </c>
      <c r="B19" s="50" t="str">
        <f>VLOOKUP(WEEKDAY(A19,2),Stamoplysninger!$A$24:$D$30,2,FALSE)</f>
        <v>tirsdag</v>
      </c>
      <c r="C19" s="21">
        <f t="shared" si="1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2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5"/>
      <c r="L19" s="100"/>
      <c r="M19" s="109"/>
      <c r="N19" s="111"/>
    </row>
    <row r="20" spans="1:14" ht="13.5" customHeight="1" thickBot="1" x14ac:dyDescent="0.25">
      <c r="A20" s="20">
        <f t="shared" si="0"/>
        <v>45581</v>
      </c>
      <c r="B20" s="50" t="str">
        <f>VLOOKUP(WEEKDAY(A20,2),Stamoplysninger!$A$24:$D$30,2,FALSE)</f>
        <v>onsdag</v>
      </c>
      <c r="C20" s="21">
        <f t="shared" si="1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2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5"/>
      <c r="L20" s="100"/>
      <c r="M20" s="109"/>
      <c r="N20" s="111"/>
    </row>
    <row r="21" spans="1:14" ht="13.5" customHeight="1" thickBot="1" x14ac:dyDescent="0.25">
      <c r="A21" s="20">
        <f t="shared" si="0"/>
        <v>45582</v>
      </c>
      <c r="B21" s="50" t="str">
        <f>VLOOKUP(WEEKDAY(A21,2),Stamoplysninger!$A$24:$D$30,2,FALSE)</f>
        <v>torsdag</v>
      </c>
      <c r="C21" s="21">
        <f t="shared" si="1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2"/>
        <v>0.3083333333333334</v>
      </c>
      <c r="G21" s="25">
        <f>VLOOKUP(WEEKDAY($A21,2),Stamoplysninger!$A$24:$E$30,5,FALSE)</f>
        <v>0.3083333333333334</v>
      </c>
      <c r="H21" s="23"/>
      <c r="I21" s="24"/>
      <c r="J21" s="95"/>
      <c r="K21" s="95"/>
      <c r="L21" s="100"/>
      <c r="M21" s="109"/>
      <c r="N21" s="111"/>
    </row>
    <row r="22" spans="1:14" ht="13.5" customHeight="1" thickBot="1" x14ac:dyDescent="0.25">
      <c r="A22" s="20">
        <f t="shared" si="0"/>
        <v>45583</v>
      </c>
      <c r="B22" s="50" t="str">
        <f>VLOOKUP(WEEKDAY(A22,2),Stamoplysninger!$A$24:$D$30,2,FALSE)</f>
        <v>fredag</v>
      </c>
      <c r="C22" s="21">
        <f t="shared" si="1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2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5"/>
      <c r="L22" s="100"/>
      <c r="M22" s="109"/>
      <c r="N22" s="111"/>
    </row>
    <row r="23" spans="1:14" ht="13.5" customHeight="1" thickBot="1" x14ac:dyDescent="0.25">
      <c r="A23" s="20">
        <f t="shared" si="0"/>
        <v>45584</v>
      </c>
      <c r="B23" s="50" t="str">
        <f>VLOOKUP(WEEKDAY(A23,2),Stamoplysninger!$A$24:$D$30,2,FALSE)</f>
        <v>lørdag</v>
      </c>
      <c r="C23" s="21">
        <f t="shared" si="1"/>
        <v>0</v>
      </c>
      <c r="D23" s="4">
        <f>VLOOKUP(WEEKDAY($A23,2),Stamoplysninger!$A$24:$D$30,3,FALSE)</f>
        <v>0</v>
      </c>
      <c r="E23" s="5">
        <f>VLOOKUP(WEEKDAY($A23,2),Stamoplysninger!$A$24:$D$30,4,FALSE)</f>
        <v>0</v>
      </c>
      <c r="F23" s="22">
        <f t="shared" si="2"/>
        <v>0</v>
      </c>
      <c r="G23" s="25">
        <f>VLOOKUP(WEEKDAY($A23,2),Stamoplysninger!$A$24:$E$30,5,FALSE)</f>
        <v>0</v>
      </c>
      <c r="H23" s="23"/>
      <c r="I23" s="24"/>
      <c r="J23" s="95"/>
      <c r="K23" s="95"/>
      <c r="L23" s="100"/>
      <c r="M23" s="109"/>
      <c r="N23" s="111"/>
    </row>
    <row r="24" spans="1:14" ht="13.5" customHeight="1" thickBot="1" x14ac:dyDescent="0.25">
      <c r="A24" s="20">
        <f t="shared" si="0"/>
        <v>45585</v>
      </c>
      <c r="B24" s="50" t="str">
        <f>VLOOKUP(WEEKDAY(A24,2),Stamoplysninger!$A$24:$D$30,2,FALSE)</f>
        <v>søndag</v>
      </c>
      <c r="C24" s="21">
        <f t="shared" si="1"/>
        <v>0</v>
      </c>
      <c r="D24" s="4">
        <f>VLOOKUP(WEEKDAY($A24,2),Stamoplysninger!$A$24:$D$30,3,FALSE)</f>
        <v>0</v>
      </c>
      <c r="E24" s="5">
        <f>VLOOKUP(WEEKDAY($A24,2),Stamoplysninger!$A$24:$D$30,4,FALSE)</f>
        <v>0</v>
      </c>
      <c r="F24" s="22">
        <f t="shared" si="2"/>
        <v>0</v>
      </c>
      <c r="G24" s="25">
        <f>VLOOKUP(WEEKDAY($A24,2),Stamoplysninger!$A$24:$E$30,5,FALSE)</f>
        <v>0</v>
      </c>
      <c r="H24" s="23"/>
      <c r="I24" s="24"/>
      <c r="J24" s="95"/>
      <c r="K24" s="95"/>
      <c r="L24" s="100"/>
      <c r="M24" s="109"/>
      <c r="N24" s="111"/>
    </row>
    <row r="25" spans="1:14" ht="13.5" customHeight="1" thickBot="1" x14ac:dyDescent="0.25">
      <c r="A25" s="20">
        <f t="shared" si="0"/>
        <v>45586</v>
      </c>
      <c r="B25" s="50" t="str">
        <f>VLOOKUP(WEEKDAY(A25,2),Stamoplysninger!$A$24:$D$30,2,FALSE)</f>
        <v>mandag</v>
      </c>
      <c r="C25" s="21">
        <f t="shared" si="1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2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5"/>
      <c r="L25" s="100"/>
      <c r="M25" s="109"/>
      <c r="N25" s="111"/>
    </row>
    <row r="26" spans="1:14" ht="13.5" customHeight="1" thickBot="1" x14ac:dyDescent="0.25">
      <c r="A26" s="20">
        <f t="shared" si="0"/>
        <v>45587</v>
      </c>
      <c r="B26" s="50" t="str">
        <f>VLOOKUP(WEEKDAY(A26,2),Stamoplysninger!$A$24:$D$30,2,FALSE)</f>
        <v>tirsdag</v>
      </c>
      <c r="C26" s="21">
        <f t="shared" si="1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2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5"/>
      <c r="L26" s="100"/>
      <c r="M26" s="109"/>
      <c r="N26" s="111"/>
    </row>
    <row r="27" spans="1:14" ht="13.5" customHeight="1" thickBot="1" x14ac:dyDescent="0.25">
      <c r="A27" s="20">
        <f t="shared" si="0"/>
        <v>45588</v>
      </c>
      <c r="B27" s="50" t="str">
        <f>VLOOKUP(WEEKDAY(A27,2),Stamoplysninger!$A$24:$D$30,2,FALSE)</f>
        <v>onsdag</v>
      </c>
      <c r="C27" s="21">
        <f t="shared" si="1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2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5"/>
      <c r="L27" s="100"/>
      <c r="M27" s="109"/>
      <c r="N27" s="111"/>
    </row>
    <row r="28" spans="1:14" ht="13.5" customHeight="1" thickBot="1" x14ac:dyDescent="0.25">
      <c r="A28" s="20">
        <f t="shared" si="0"/>
        <v>45589</v>
      </c>
      <c r="B28" s="50" t="str">
        <f>VLOOKUP(WEEKDAY(A28,2),Stamoplysninger!$A$24:$D$30,2,FALSE)</f>
        <v>torsdag</v>
      </c>
      <c r="C28" s="21">
        <f t="shared" si="1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2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5"/>
      <c r="L28" s="100"/>
      <c r="M28" s="109"/>
      <c r="N28" s="111"/>
    </row>
    <row r="29" spans="1:14" ht="13.5" customHeight="1" thickBot="1" x14ac:dyDescent="0.25">
      <c r="A29" s="20">
        <f t="shared" si="0"/>
        <v>45590</v>
      </c>
      <c r="B29" s="50" t="str">
        <f>VLOOKUP(WEEKDAY(A29,2),Stamoplysninger!$A$24:$D$30,2,FALSE)</f>
        <v>fredag</v>
      </c>
      <c r="C29" s="21">
        <f t="shared" si="1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2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5"/>
      <c r="L29" s="100"/>
      <c r="M29" s="109"/>
      <c r="N29" s="111"/>
    </row>
    <row r="30" spans="1:14" ht="13.5" customHeight="1" thickBot="1" x14ac:dyDescent="0.25">
      <c r="A30" s="20">
        <f t="shared" si="0"/>
        <v>45591</v>
      </c>
      <c r="B30" s="50" t="str">
        <f>VLOOKUP(WEEKDAY(A30,2),Stamoplysninger!$A$24:$D$30,2,FALSE)</f>
        <v>lørdag</v>
      </c>
      <c r="C30" s="21">
        <f t="shared" si="1"/>
        <v>0</v>
      </c>
      <c r="D30" s="4">
        <f>VLOOKUP(WEEKDAY($A30,2),Stamoplysninger!$A$24:$D$30,3,FALSE)</f>
        <v>0</v>
      </c>
      <c r="E30" s="5">
        <f>VLOOKUP(WEEKDAY($A30,2),Stamoplysninger!$A$24:$D$30,4,FALSE)</f>
        <v>0</v>
      </c>
      <c r="F30" s="22">
        <f t="shared" si="2"/>
        <v>0</v>
      </c>
      <c r="G30" s="25">
        <f>VLOOKUP(WEEKDAY($A30,2),Stamoplysninger!$A$24:$E$30,5,FALSE)</f>
        <v>0</v>
      </c>
      <c r="H30" s="23"/>
      <c r="I30" s="24"/>
      <c r="J30" s="95"/>
      <c r="K30" s="95"/>
      <c r="L30" s="100"/>
      <c r="M30" s="109"/>
      <c r="N30" s="111"/>
    </row>
    <row r="31" spans="1:14" ht="13.5" customHeight="1" thickBot="1" x14ac:dyDescent="0.25">
      <c r="A31" s="20">
        <f t="shared" si="0"/>
        <v>45592</v>
      </c>
      <c r="B31" s="50" t="str">
        <f>VLOOKUP(WEEKDAY(A31,2),Stamoplysninger!$A$24:$D$30,2,FALSE)</f>
        <v>søndag</v>
      </c>
      <c r="C31" s="21">
        <f t="shared" si="1"/>
        <v>0</v>
      </c>
      <c r="D31" s="4">
        <f>VLOOKUP(WEEKDAY($A31,2),Stamoplysninger!$A$24:$D$30,3,FALSE)</f>
        <v>0</v>
      </c>
      <c r="E31" s="5">
        <f>VLOOKUP(WEEKDAY($A31,2),Stamoplysninger!$A$24:$D$30,4,FALSE)</f>
        <v>0</v>
      </c>
      <c r="F31" s="22">
        <f t="shared" si="2"/>
        <v>0</v>
      </c>
      <c r="G31" s="25">
        <f>VLOOKUP(WEEKDAY($A31,2),Stamoplysninger!$A$24:$E$30,5,FALSE)</f>
        <v>0</v>
      </c>
      <c r="H31" s="23"/>
      <c r="I31" s="24"/>
      <c r="J31" s="95"/>
      <c r="K31" s="95"/>
      <c r="L31" s="100"/>
      <c r="M31" s="109"/>
      <c r="N31" s="111"/>
    </row>
    <row r="32" spans="1:14" ht="13.5" customHeight="1" thickBot="1" x14ac:dyDescent="0.25">
      <c r="A32" s="20">
        <f t="shared" si="0"/>
        <v>45593</v>
      </c>
      <c r="B32" s="50" t="str">
        <f>VLOOKUP(WEEKDAY(A32,2),Stamoplysninger!$A$24:$D$30,2,FALSE)</f>
        <v>mandag</v>
      </c>
      <c r="C32" s="21">
        <f t="shared" si="1"/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2"/>
        <v>0.3083333333333334</v>
      </c>
      <c r="G32" s="25">
        <f>VLOOKUP(WEEKDAY($A32,2),Stamoplysninger!$A$24:$E$30,5,FALSE)</f>
        <v>0.3083333333333334</v>
      </c>
      <c r="H32" s="23"/>
      <c r="I32" s="24"/>
      <c r="J32" s="95"/>
      <c r="K32" s="95"/>
      <c r="L32" s="100"/>
      <c r="M32" s="109"/>
      <c r="N32" s="111"/>
    </row>
    <row r="33" spans="1:14" ht="13.5" customHeight="1" thickBot="1" x14ac:dyDescent="0.25">
      <c r="A33" s="20">
        <f t="shared" si="0"/>
        <v>45594</v>
      </c>
      <c r="B33" s="50" t="str">
        <f>VLOOKUP(WEEKDAY(A33,2),Stamoplysninger!$A$24:$D$30,2,FALSE)</f>
        <v>tirsdag</v>
      </c>
      <c r="C33" s="21">
        <f t="shared" si="1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2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5"/>
      <c r="L33" s="100"/>
      <c r="M33" s="109"/>
      <c r="N33" s="111"/>
    </row>
    <row r="34" spans="1:14" ht="13.5" customHeight="1" thickBot="1" x14ac:dyDescent="0.25">
      <c r="A34" s="20">
        <f t="shared" si="0"/>
        <v>45595</v>
      </c>
      <c r="B34" s="50" t="str">
        <f>VLOOKUP(WEEKDAY(A34,2),Stamoplysninger!$A$24:$D$30,2,FALSE)</f>
        <v>onsdag</v>
      </c>
      <c r="C34" s="21">
        <f t="shared" si="1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2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5"/>
      <c r="L34" s="100"/>
      <c r="M34" s="109"/>
      <c r="N34" s="111"/>
    </row>
    <row r="35" spans="1:14" ht="13.5" customHeight="1" thickBot="1" x14ac:dyDescent="0.25">
      <c r="A35" s="20">
        <f t="shared" si="0"/>
        <v>45596</v>
      </c>
      <c r="B35" s="50" t="str">
        <f>VLOOKUP(WEEKDAY(A35,2),Stamoplysninger!$A$24:$D$30,2,FALSE)</f>
        <v>torsdag</v>
      </c>
      <c r="C35" s="21">
        <f t="shared" si="1"/>
        <v>0</v>
      </c>
      <c r="D35" s="4">
        <f>VLOOKUP(WEEKDAY($A35,2),Stamoplysninger!$A$24:$D$30,3,FALSE)</f>
        <v>0.33333333333333331</v>
      </c>
      <c r="E35" s="5">
        <f>VLOOKUP(WEEKDAY($A35,2),Stamoplysninger!$A$24:$D$30,4,FALSE)</f>
        <v>0.64166666666666672</v>
      </c>
      <c r="F35" s="22">
        <f t="shared" si="2"/>
        <v>0.3083333333333334</v>
      </c>
      <c r="G35" s="25">
        <f>VLOOKUP(WEEKDAY($A35,2),Stamoplysninger!$A$24:$E$30,5,FALSE)</f>
        <v>0.3083333333333334</v>
      </c>
      <c r="H35" s="23"/>
      <c r="I35" s="24"/>
      <c r="J35" s="95"/>
      <c r="K35" s="95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5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5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5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104"/>
      <c r="L39" s="100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</f>
        <v>123.33333333333336</v>
      </c>
      <c r="K40" s="70">
        <f>K4-SUM(K5:K39)+Stamoplysninger!F31</f>
        <v>30.833333333333339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1:G1"/>
    <mergeCell ref="I1:L1"/>
    <mergeCell ref="D40:G40"/>
    <mergeCell ref="D4:H4"/>
    <mergeCell ref="M1:N1"/>
  </mergeCells>
  <phoneticPr fontId="0" type="noConversion"/>
  <conditionalFormatting sqref="A5:B35">
    <cfRule type="expression" dxfId="5" priority="1" stopIfTrue="1">
      <formula>$B5="lørdag"</formula>
    </cfRule>
    <cfRule type="expression" dxfId="4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123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oktober!C40</f>
        <v>0</v>
      </c>
      <c r="D4" s="77"/>
      <c r="E4" s="8"/>
      <c r="F4" s="8"/>
      <c r="G4" s="8"/>
      <c r="H4" s="78"/>
      <c r="I4" s="54"/>
      <c r="J4" s="56">
        <f>oktober!J40</f>
        <v>123.33333333333336</v>
      </c>
      <c r="K4" s="56">
        <f>oktober!K40</f>
        <v>30.833333333333339</v>
      </c>
      <c r="L4" s="56">
        <f>oktober!L40</f>
        <v>0</v>
      </c>
      <c r="M4" s="107">
        <f>oktober!M40</f>
        <v>0</v>
      </c>
      <c r="N4" s="56">
        <f>oktober!N40</f>
        <v>0</v>
      </c>
    </row>
    <row r="5" spans="1:14" ht="13.5" customHeight="1" thickBot="1" x14ac:dyDescent="0.25">
      <c r="A5" s="20">
        <f>DATE(Stamoplysninger!$C$1,11,1)</f>
        <v>45597</v>
      </c>
      <c r="B5" s="50" t="str">
        <f>VLOOKUP(WEEKDAY(A5,2),Stamoplysninger!$A$24:$D$30,2,FALSE)</f>
        <v>fredag</v>
      </c>
      <c r="C5" s="21">
        <f t="shared" ref="C5:C34" si="0"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24"/>
      <c r="J5" s="95"/>
      <c r="K5" s="103"/>
      <c r="L5" s="57"/>
      <c r="M5" s="109"/>
      <c r="N5" s="110"/>
    </row>
    <row r="6" spans="1:14" ht="13.5" customHeight="1" thickBot="1" x14ac:dyDescent="0.25">
      <c r="A6" s="20">
        <f>A5+1</f>
        <v>45598</v>
      </c>
      <c r="B6" s="50" t="str">
        <f>VLOOKUP(WEEKDAY(A6,2),Stamoplysninger!$A$24:$D$30,2,FALSE)</f>
        <v>lørdag</v>
      </c>
      <c r="C6" s="21">
        <f t="shared" si="0"/>
        <v>0</v>
      </c>
      <c r="D6" s="4">
        <f>VLOOKUP(WEEKDAY($A6,2),Stamoplysninger!$A$24:$D$30,3,FALSE)</f>
        <v>0</v>
      </c>
      <c r="E6" s="5">
        <f>VLOOKUP(WEEKDAY($A6,2),Stamoplysninger!$A$24:$D$30,4,FALSE)</f>
        <v>0</v>
      </c>
      <c r="F6" s="22">
        <f t="shared" ref="F6:F34" si="1">SUM(E6-D6)</f>
        <v>0</v>
      </c>
      <c r="G6" s="25">
        <f>VLOOKUP(WEEKDAY($A6,2),Stamoplysninger!$A$24:$E$30,5,FALSE)</f>
        <v>0</v>
      </c>
      <c r="H6" s="23"/>
      <c r="I6" s="24"/>
      <c r="J6" s="95"/>
      <c r="K6" s="95"/>
      <c r="L6" s="57"/>
      <c r="M6" s="109"/>
      <c r="N6" s="111"/>
    </row>
    <row r="7" spans="1:14" ht="13.5" customHeight="1" thickBot="1" x14ac:dyDescent="0.25">
      <c r="A7" s="20">
        <f t="shared" ref="A7:A34" si="2">A6+1</f>
        <v>45599</v>
      </c>
      <c r="B7" s="50" t="str">
        <f>VLOOKUP(WEEKDAY(A7,2),Stamoplysninger!$A$24:$D$30,2,FALSE)</f>
        <v>søndag</v>
      </c>
      <c r="C7" s="21">
        <f t="shared" si="0"/>
        <v>0</v>
      </c>
      <c r="D7" s="4">
        <f>VLOOKUP(WEEKDAY($A7,2),Stamoplysninger!$A$24:$D$30,3,FALSE)</f>
        <v>0</v>
      </c>
      <c r="E7" s="5">
        <f>VLOOKUP(WEEKDAY($A7,2),Stamoplysninger!$A$24:$D$30,4,FALSE)</f>
        <v>0</v>
      </c>
      <c r="F7" s="22">
        <f t="shared" si="1"/>
        <v>0</v>
      </c>
      <c r="G7" s="25">
        <f>VLOOKUP(WEEKDAY($A7,2),Stamoplysninger!$A$24:$E$30,5,FALSE)</f>
        <v>0</v>
      </c>
      <c r="H7" s="23"/>
      <c r="I7" s="24"/>
      <c r="J7" s="95"/>
      <c r="K7" s="95"/>
      <c r="L7" s="57"/>
      <c r="M7" s="109"/>
      <c r="N7" s="111"/>
    </row>
    <row r="8" spans="1:14" ht="13.5" customHeight="1" thickBot="1" x14ac:dyDescent="0.25">
      <c r="A8" s="20">
        <f t="shared" si="2"/>
        <v>45600</v>
      </c>
      <c r="B8" s="50" t="str">
        <f>VLOOKUP(WEEKDAY(A8,2),Stamoplysninger!$A$24:$D$30,2,FALSE)</f>
        <v>mandag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5"/>
      <c r="L8" s="57"/>
      <c r="M8" s="109"/>
      <c r="N8" s="111"/>
    </row>
    <row r="9" spans="1:14" ht="13.5" customHeight="1" thickBot="1" x14ac:dyDescent="0.25">
      <c r="A9" s="20">
        <f t="shared" si="2"/>
        <v>45601</v>
      </c>
      <c r="B9" s="50" t="str">
        <f>VLOOKUP(WEEKDAY(A9,2),Stamoplysninger!$A$24:$D$30,2,FALSE)</f>
        <v>tirsdag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5"/>
      <c r="L9" s="57"/>
      <c r="M9" s="109"/>
      <c r="N9" s="111"/>
    </row>
    <row r="10" spans="1:14" ht="13.5" customHeight="1" thickBot="1" x14ac:dyDescent="0.25">
      <c r="A10" s="20">
        <f t="shared" si="2"/>
        <v>45602</v>
      </c>
      <c r="B10" s="50" t="str">
        <f>VLOOKUP(WEEKDAY(A10,2),Stamoplysninger!$A$24:$D$30,2,FALSE)</f>
        <v>onsdag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24"/>
      <c r="J10" s="95"/>
      <c r="K10" s="95"/>
      <c r="L10" s="57"/>
      <c r="M10" s="109"/>
      <c r="N10" s="111"/>
    </row>
    <row r="11" spans="1:14" ht="13.5" customHeight="1" thickBot="1" x14ac:dyDescent="0.25">
      <c r="A11" s="20">
        <f t="shared" si="2"/>
        <v>45603</v>
      </c>
      <c r="B11" s="50" t="str">
        <f>VLOOKUP(WEEKDAY(A11,2),Stamoplysninger!$A$24:$D$30,2,FALSE)</f>
        <v>torsdag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5"/>
      <c r="L11" s="57"/>
      <c r="M11" s="109"/>
      <c r="N11" s="111"/>
    </row>
    <row r="12" spans="1:14" ht="13.5" customHeight="1" thickBot="1" x14ac:dyDescent="0.25">
      <c r="A12" s="20">
        <f t="shared" si="2"/>
        <v>45604</v>
      </c>
      <c r="B12" s="50" t="str">
        <f>VLOOKUP(WEEKDAY(A12,2),Stamoplysninger!$A$24:$D$30,2,FALSE)</f>
        <v>fredag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5"/>
      <c r="L12" s="100"/>
      <c r="M12" s="109"/>
      <c r="N12" s="111"/>
    </row>
    <row r="13" spans="1:14" ht="13.5" customHeight="1" thickBot="1" x14ac:dyDescent="0.25">
      <c r="A13" s="20">
        <f t="shared" si="2"/>
        <v>45605</v>
      </c>
      <c r="B13" s="50" t="str">
        <f>VLOOKUP(WEEKDAY(A13,2),Stamoplysninger!$A$24:$D$30,2,FALSE)</f>
        <v>lørdag</v>
      </c>
      <c r="C13" s="21">
        <f t="shared" si="0"/>
        <v>0</v>
      </c>
      <c r="D13" s="4">
        <f>VLOOKUP(WEEKDAY($A13,2),Stamoplysninger!$A$24:$D$30,3,FALSE)</f>
        <v>0</v>
      </c>
      <c r="E13" s="5">
        <f>VLOOKUP(WEEKDAY($A13,2),Stamoplysninger!$A$24:$D$30,4,FALSE)</f>
        <v>0</v>
      </c>
      <c r="F13" s="22">
        <f t="shared" si="1"/>
        <v>0</v>
      </c>
      <c r="G13" s="25">
        <f>VLOOKUP(WEEKDAY($A13,2),Stamoplysninger!$A$24:$E$30,5,FALSE)</f>
        <v>0</v>
      </c>
      <c r="H13" s="23"/>
      <c r="I13" s="24"/>
      <c r="J13" s="95"/>
      <c r="K13" s="95"/>
      <c r="L13" s="100"/>
      <c r="M13" s="109"/>
      <c r="N13" s="111"/>
    </row>
    <row r="14" spans="1:14" ht="13.5" customHeight="1" thickBot="1" x14ac:dyDescent="0.25">
      <c r="A14" s="20">
        <f t="shared" si="2"/>
        <v>45606</v>
      </c>
      <c r="B14" s="50" t="str">
        <f>VLOOKUP(WEEKDAY(A14,2),Stamoplysninger!$A$24:$D$30,2,FALSE)</f>
        <v>søndag</v>
      </c>
      <c r="C14" s="21">
        <f t="shared" si="0"/>
        <v>0</v>
      </c>
      <c r="D14" s="4">
        <f>VLOOKUP(WEEKDAY($A14,2),Stamoplysninger!$A$24:$D$30,3,FALSE)</f>
        <v>0</v>
      </c>
      <c r="E14" s="5">
        <f>VLOOKUP(WEEKDAY($A14,2),Stamoplysninger!$A$24:$D$30,4,FALSE)</f>
        <v>0</v>
      </c>
      <c r="F14" s="22">
        <f t="shared" si="1"/>
        <v>0</v>
      </c>
      <c r="G14" s="25">
        <f>VLOOKUP(WEEKDAY($A14,2),Stamoplysninger!$A$24:$E$30,5,FALSE)</f>
        <v>0</v>
      </c>
      <c r="H14" s="23"/>
      <c r="I14" s="24"/>
      <c r="J14" s="95"/>
      <c r="K14" s="95"/>
      <c r="L14" s="100"/>
      <c r="M14" s="109"/>
      <c r="N14" s="111"/>
    </row>
    <row r="15" spans="1:14" ht="13.5" customHeight="1" thickBot="1" x14ac:dyDescent="0.25">
      <c r="A15" s="20">
        <f t="shared" si="2"/>
        <v>45607</v>
      </c>
      <c r="B15" s="50" t="str">
        <f>VLOOKUP(WEEKDAY(A15,2),Stamoplysninger!$A$24:$D$30,2,FALSE)</f>
        <v>mandag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5"/>
      <c r="L15" s="100"/>
      <c r="M15" s="109"/>
      <c r="N15" s="111"/>
    </row>
    <row r="16" spans="1:14" ht="13.5" customHeight="1" thickBot="1" x14ac:dyDescent="0.25">
      <c r="A16" s="20">
        <f t="shared" si="2"/>
        <v>45608</v>
      </c>
      <c r="B16" s="50" t="str">
        <f>VLOOKUP(WEEKDAY(A16,2),Stamoplysninger!$A$24:$D$30,2,FALSE)</f>
        <v>tirsdag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5"/>
      <c r="L16" s="100"/>
      <c r="M16" s="109"/>
      <c r="N16" s="111"/>
    </row>
    <row r="17" spans="1:14" ht="13.5" customHeight="1" thickBot="1" x14ac:dyDescent="0.25">
      <c r="A17" s="20">
        <f t="shared" si="2"/>
        <v>45609</v>
      </c>
      <c r="B17" s="50" t="str">
        <f>VLOOKUP(WEEKDAY(A17,2),Stamoplysninger!$A$24:$D$30,2,FALSE)</f>
        <v>onsdag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5"/>
      <c r="L17" s="100"/>
      <c r="M17" s="109"/>
      <c r="N17" s="111"/>
    </row>
    <row r="18" spans="1:14" ht="13.5" customHeight="1" thickBot="1" x14ac:dyDescent="0.25">
      <c r="A18" s="20">
        <f t="shared" si="2"/>
        <v>45610</v>
      </c>
      <c r="B18" s="50" t="str">
        <f>VLOOKUP(WEEKDAY(A18,2),Stamoplysninger!$A$24:$D$30,2,FALSE)</f>
        <v>torsdag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5"/>
      <c r="L18" s="100"/>
      <c r="M18" s="109"/>
      <c r="N18" s="111"/>
    </row>
    <row r="19" spans="1:14" ht="13.5" customHeight="1" thickBot="1" x14ac:dyDescent="0.25">
      <c r="A19" s="20">
        <f t="shared" si="2"/>
        <v>45611</v>
      </c>
      <c r="B19" s="50" t="str">
        <f>VLOOKUP(WEEKDAY(A19,2),Stamoplysninger!$A$24:$D$30,2,FALSE)</f>
        <v>fredag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5"/>
      <c r="L19" s="100"/>
      <c r="M19" s="109"/>
      <c r="N19" s="111"/>
    </row>
    <row r="20" spans="1:14" ht="13.5" customHeight="1" thickBot="1" x14ac:dyDescent="0.25">
      <c r="A20" s="20">
        <f t="shared" si="2"/>
        <v>45612</v>
      </c>
      <c r="B20" s="50" t="str">
        <f>VLOOKUP(WEEKDAY(A20,2),Stamoplysninger!$A$24:$D$30,2,FALSE)</f>
        <v>lørdag</v>
      </c>
      <c r="C20" s="21">
        <f t="shared" si="0"/>
        <v>0</v>
      </c>
      <c r="D20" s="4">
        <f>VLOOKUP(WEEKDAY($A20,2),Stamoplysninger!$A$24:$D$30,3,FALSE)</f>
        <v>0</v>
      </c>
      <c r="E20" s="5">
        <f>VLOOKUP(WEEKDAY($A20,2),Stamoplysninger!$A$24:$D$30,4,FALSE)</f>
        <v>0</v>
      </c>
      <c r="F20" s="22">
        <f t="shared" si="1"/>
        <v>0</v>
      </c>
      <c r="G20" s="25">
        <f>VLOOKUP(WEEKDAY($A20,2),Stamoplysninger!$A$24:$E$30,5,FALSE)</f>
        <v>0</v>
      </c>
      <c r="H20" s="23"/>
      <c r="I20" s="24"/>
      <c r="J20" s="95"/>
      <c r="K20" s="95"/>
      <c r="L20" s="100"/>
      <c r="M20" s="109"/>
      <c r="N20" s="111"/>
    </row>
    <row r="21" spans="1:14" ht="13.5" customHeight="1" thickBot="1" x14ac:dyDescent="0.25">
      <c r="A21" s="20">
        <f t="shared" si="2"/>
        <v>45613</v>
      </c>
      <c r="B21" s="50" t="str">
        <f>VLOOKUP(WEEKDAY(A21,2),Stamoplysninger!$A$24:$D$30,2,FALSE)</f>
        <v>søndag</v>
      </c>
      <c r="C21" s="21">
        <f t="shared" si="0"/>
        <v>0</v>
      </c>
      <c r="D21" s="4">
        <f>VLOOKUP(WEEKDAY($A21,2),Stamoplysninger!$A$24:$D$30,3,FALSE)</f>
        <v>0</v>
      </c>
      <c r="E21" s="5">
        <f>VLOOKUP(WEEKDAY($A21,2),Stamoplysninger!$A$24:$D$30,4,FALSE)</f>
        <v>0</v>
      </c>
      <c r="F21" s="22">
        <f t="shared" si="1"/>
        <v>0</v>
      </c>
      <c r="G21" s="25">
        <f>VLOOKUP(WEEKDAY($A21,2),Stamoplysninger!$A$24:$E$30,5,FALSE)</f>
        <v>0</v>
      </c>
      <c r="H21" s="23"/>
      <c r="I21" s="24"/>
      <c r="J21" s="95"/>
      <c r="K21" s="95"/>
      <c r="L21" s="100"/>
      <c r="M21" s="109"/>
      <c r="N21" s="111"/>
    </row>
    <row r="22" spans="1:14" ht="13.5" customHeight="1" thickBot="1" x14ac:dyDescent="0.25">
      <c r="A22" s="20">
        <f t="shared" si="2"/>
        <v>45614</v>
      </c>
      <c r="B22" s="50" t="str">
        <f>VLOOKUP(WEEKDAY(A22,2),Stamoplysninger!$A$24:$D$30,2,FALSE)</f>
        <v>mandag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5"/>
      <c r="L22" s="100"/>
      <c r="M22" s="109"/>
      <c r="N22" s="111"/>
    </row>
    <row r="23" spans="1:14" ht="13.5" customHeight="1" thickBot="1" x14ac:dyDescent="0.25">
      <c r="A23" s="20">
        <f t="shared" si="2"/>
        <v>45615</v>
      </c>
      <c r="B23" s="50" t="str">
        <f>VLOOKUP(WEEKDAY(A23,2),Stamoplysninger!$A$24:$D$30,2,FALSE)</f>
        <v>tirsdag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5"/>
      <c r="L23" s="100"/>
      <c r="M23" s="109"/>
      <c r="N23" s="111"/>
    </row>
    <row r="24" spans="1:14" ht="13.5" customHeight="1" thickBot="1" x14ac:dyDescent="0.25">
      <c r="A24" s="20">
        <f t="shared" si="2"/>
        <v>45616</v>
      </c>
      <c r="B24" s="50" t="str">
        <f>VLOOKUP(WEEKDAY(A24,2),Stamoplysninger!$A$24:$D$30,2,FALSE)</f>
        <v>onsdag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5"/>
      <c r="L24" s="100"/>
      <c r="M24" s="109"/>
      <c r="N24" s="111"/>
    </row>
    <row r="25" spans="1:14" ht="13.5" customHeight="1" thickBot="1" x14ac:dyDescent="0.25">
      <c r="A25" s="20">
        <f t="shared" si="2"/>
        <v>45617</v>
      </c>
      <c r="B25" s="50" t="str">
        <f>VLOOKUP(WEEKDAY(A25,2),Stamoplysninger!$A$24:$D$30,2,FALSE)</f>
        <v>torsdag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5"/>
      <c r="L25" s="100"/>
      <c r="M25" s="109"/>
      <c r="N25" s="111"/>
    </row>
    <row r="26" spans="1:14" ht="13.5" customHeight="1" thickBot="1" x14ac:dyDescent="0.25">
      <c r="A26" s="20">
        <f t="shared" si="2"/>
        <v>45618</v>
      </c>
      <c r="B26" s="50" t="str">
        <f>VLOOKUP(WEEKDAY(A26,2),Stamoplysninger!$A$24:$D$30,2,FALSE)</f>
        <v>fredag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5"/>
      <c r="L26" s="100"/>
      <c r="M26" s="109"/>
      <c r="N26" s="111"/>
    </row>
    <row r="27" spans="1:14" ht="13.5" customHeight="1" thickBot="1" x14ac:dyDescent="0.25">
      <c r="A27" s="20">
        <f t="shared" si="2"/>
        <v>45619</v>
      </c>
      <c r="B27" s="50" t="str">
        <f>VLOOKUP(WEEKDAY(A27,2),Stamoplysninger!$A$24:$D$30,2,FALSE)</f>
        <v>lørdag</v>
      </c>
      <c r="C27" s="21">
        <f t="shared" si="0"/>
        <v>0</v>
      </c>
      <c r="D27" s="4">
        <f>VLOOKUP(WEEKDAY($A27,2),Stamoplysninger!$A$24:$D$30,3,FALSE)</f>
        <v>0</v>
      </c>
      <c r="E27" s="5">
        <f>VLOOKUP(WEEKDAY($A27,2),Stamoplysninger!$A$24:$D$30,4,FALSE)</f>
        <v>0</v>
      </c>
      <c r="F27" s="22">
        <f t="shared" si="1"/>
        <v>0</v>
      </c>
      <c r="G27" s="25">
        <f>VLOOKUP(WEEKDAY($A27,2),Stamoplysninger!$A$24:$E$30,5,FALSE)</f>
        <v>0</v>
      </c>
      <c r="H27" s="23"/>
      <c r="I27" s="24"/>
      <c r="J27" s="95"/>
      <c r="K27" s="95"/>
      <c r="L27" s="100"/>
      <c r="M27" s="109"/>
      <c r="N27" s="111"/>
    </row>
    <row r="28" spans="1:14" ht="13.5" customHeight="1" thickBot="1" x14ac:dyDescent="0.25">
      <c r="A28" s="20">
        <f t="shared" si="2"/>
        <v>45620</v>
      </c>
      <c r="B28" s="50" t="str">
        <f>VLOOKUP(WEEKDAY(A28,2),Stamoplysninger!$A$24:$D$30,2,FALSE)</f>
        <v>søndag</v>
      </c>
      <c r="C28" s="21">
        <f t="shared" si="0"/>
        <v>0</v>
      </c>
      <c r="D28" s="4">
        <f>VLOOKUP(WEEKDAY($A28,2),Stamoplysninger!$A$24:$D$30,3,FALSE)</f>
        <v>0</v>
      </c>
      <c r="E28" s="5">
        <f>VLOOKUP(WEEKDAY($A28,2),Stamoplysninger!$A$24:$D$30,4,FALSE)</f>
        <v>0</v>
      </c>
      <c r="F28" s="22">
        <f t="shared" si="1"/>
        <v>0</v>
      </c>
      <c r="G28" s="25">
        <f>VLOOKUP(WEEKDAY($A28,2),Stamoplysninger!$A$24:$E$30,5,FALSE)</f>
        <v>0</v>
      </c>
      <c r="H28" s="23"/>
      <c r="I28" s="24"/>
      <c r="J28" s="95"/>
      <c r="K28" s="95"/>
      <c r="L28" s="100"/>
      <c r="M28" s="109"/>
      <c r="N28" s="111"/>
    </row>
    <row r="29" spans="1:14" ht="13.5" customHeight="1" thickBot="1" x14ac:dyDescent="0.25">
      <c r="A29" s="20">
        <f t="shared" si="2"/>
        <v>45621</v>
      </c>
      <c r="B29" s="50" t="str">
        <f>VLOOKUP(WEEKDAY(A29,2),Stamoplysninger!$A$24:$D$30,2,FALSE)</f>
        <v>mandag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1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5"/>
      <c r="L29" s="100"/>
      <c r="M29" s="109"/>
      <c r="N29" s="111"/>
    </row>
    <row r="30" spans="1:14" ht="13.5" customHeight="1" thickBot="1" x14ac:dyDescent="0.25">
      <c r="A30" s="20">
        <f t="shared" si="2"/>
        <v>45622</v>
      </c>
      <c r="B30" s="50" t="str">
        <f>VLOOKUP(WEEKDAY(A30,2),Stamoplysninger!$A$24:$D$30,2,FALSE)</f>
        <v>tirsdag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5"/>
      <c r="L30" s="100"/>
      <c r="M30" s="109"/>
      <c r="N30" s="111"/>
    </row>
    <row r="31" spans="1:14" ht="13.5" customHeight="1" thickBot="1" x14ac:dyDescent="0.25">
      <c r="A31" s="20">
        <f t="shared" si="2"/>
        <v>45623</v>
      </c>
      <c r="B31" s="50" t="str">
        <f>VLOOKUP(WEEKDAY(A31,2),Stamoplysninger!$A$24:$D$30,2,FALSE)</f>
        <v>onsdag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5"/>
      <c r="L31" s="100"/>
      <c r="M31" s="109"/>
      <c r="N31" s="111"/>
    </row>
    <row r="32" spans="1:14" ht="13.5" customHeight="1" thickBot="1" x14ac:dyDescent="0.25">
      <c r="A32" s="20">
        <f t="shared" si="2"/>
        <v>45624</v>
      </c>
      <c r="B32" s="50" t="str">
        <f>VLOOKUP(WEEKDAY(A32,2),Stamoplysninger!$A$24:$D$30,2,FALSE)</f>
        <v>torsdag</v>
      </c>
      <c r="C32" s="21">
        <f t="shared" si="0"/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1"/>
        <v>0.3083333333333334</v>
      </c>
      <c r="G32" s="25">
        <f>VLOOKUP(WEEKDAY($A32,2),Stamoplysninger!$A$24:$E$30,5,FALSE)</f>
        <v>0.3083333333333334</v>
      </c>
      <c r="H32" s="23"/>
      <c r="I32" s="24"/>
      <c r="J32" s="95"/>
      <c r="K32" s="95"/>
      <c r="L32" s="100"/>
      <c r="M32" s="109"/>
      <c r="N32" s="111"/>
    </row>
    <row r="33" spans="1:14" ht="13.5" customHeight="1" thickBot="1" x14ac:dyDescent="0.25">
      <c r="A33" s="20">
        <f t="shared" si="2"/>
        <v>45625</v>
      </c>
      <c r="B33" s="50" t="str">
        <f>VLOOKUP(WEEKDAY(A33,2),Stamoplysninger!$A$24:$D$30,2,FALSE)</f>
        <v>fredag</v>
      </c>
      <c r="C33" s="21">
        <f t="shared" si="0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1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5"/>
      <c r="L33" s="100"/>
      <c r="M33" s="109"/>
      <c r="N33" s="111"/>
    </row>
    <row r="34" spans="1:14" ht="13.5" customHeight="1" thickBot="1" x14ac:dyDescent="0.25">
      <c r="A34" s="20">
        <f t="shared" si="2"/>
        <v>45626</v>
      </c>
      <c r="B34" s="50" t="str">
        <f>VLOOKUP(WEEKDAY(A34,2),Stamoplysninger!$A$24:$D$30,2,FALSE)</f>
        <v>lørdag</v>
      </c>
      <c r="C34" s="21">
        <f t="shared" si="0"/>
        <v>0</v>
      </c>
      <c r="D34" s="4">
        <f>VLOOKUP(WEEKDAY($A34,2),Stamoplysninger!$A$24:$D$30,3,FALSE)</f>
        <v>0</v>
      </c>
      <c r="E34" s="5">
        <f>VLOOKUP(WEEKDAY($A34,2),Stamoplysninger!$A$24:$D$30,4,FALSE)</f>
        <v>0</v>
      </c>
      <c r="F34" s="22">
        <f t="shared" si="1"/>
        <v>0</v>
      </c>
      <c r="G34" s="25">
        <f>VLOOKUP(WEEKDAY($A34,2),Stamoplysninger!$A$24:$E$30,5,FALSE)</f>
        <v>0</v>
      </c>
      <c r="H34" s="23"/>
      <c r="I34" s="24"/>
      <c r="J34" s="95"/>
      <c r="K34" s="95"/>
      <c r="L34" s="100"/>
      <c r="M34" s="109"/>
      <c r="N34" s="111"/>
    </row>
    <row r="35" spans="1:14" ht="13.5" customHeight="1" thickBot="1" x14ac:dyDescent="0.25">
      <c r="A35" s="20"/>
      <c r="B35" s="50"/>
      <c r="C35" s="21"/>
      <c r="D35" s="4"/>
      <c r="E35" s="5"/>
      <c r="F35" s="22"/>
      <c r="G35" s="25"/>
      <c r="H35" s="23"/>
      <c r="I35" s="24"/>
      <c r="J35" s="95"/>
      <c r="K35" s="95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5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5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5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104"/>
      <c r="L39" s="100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C34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</f>
        <v>123.33333333333336</v>
      </c>
      <c r="K40" s="70">
        <f>K4-SUM(K5:K39)+Stamoplysninger!F31</f>
        <v>46.250000000000007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4">
    <mergeCell ref="D40:G40"/>
    <mergeCell ref="D1:G1"/>
    <mergeCell ref="I1:L1"/>
    <mergeCell ref="M1:N1"/>
  </mergeCells>
  <phoneticPr fontId="0" type="noConversion"/>
  <conditionalFormatting sqref="A5:B35">
    <cfRule type="expression" dxfId="3" priority="1" stopIfTrue="1">
      <formula>$B5="lørdag"</formula>
    </cfRule>
    <cfRule type="expression" dxfId="2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58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124</v>
      </c>
      <c r="I1" s="237" t="s">
        <v>51</v>
      </c>
      <c r="J1" s="238"/>
      <c r="K1" s="238"/>
      <c r="L1" s="239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november!C40</f>
        <v>0</v>
      </c>
      <c r="D4" s="243"/>
      <c r="E4" s="244"/>
      <c r="F4" s="244"/>
      <c r="G4" s="244"/>
      <c r="H4" s="245"/>
      <c r="I4" s="67"/>
      <c r="J4" s="56">
        <f>november!J40</f>
        <v>123.33333333333336</v>
      </c>
      <c r="K4" s="56">
        <f>november!K40</f>
        <v>46.250000000000007</v>
      </c>
      <c r="L4" s="56">
        <f>november!L40</f>
        <v>0</v>
      </c>
      <c r="M4" s="107">
        <f>november!M40</f>
        <v>0</v>
      </c>
      <c r="N4" s="56">
        <f>november!N40</f>
        <v>0</v>
      </c>
    </row>
    <row r="5" spans="1:14" ht="13.5" customHeight="1" thickBot="1" x14ac:dyDescent="0.25">
      <c r="A5" s="20">
        <f>DATE(Stamoplysninger!$C$1,12,1)</f>
        <v>45627</v>
      </c>
      <c r="B5" s="50" t="str">
        <f>VLOOKUP(WEEKDAY(A5,2),Stamoplysninger!$A$24:$D$30,2,FALSE)</f>
        <v>søndag</v>
      </c>
      <c r="C5" s="21">
        <f t="shared" ref="C5:C35" si="0">I5+(C4+((F5*24)-G5*24)*60)</f>
        <v>0</v>
      </c>
      <c r="D5" s="2">
        <f>VLOOKUP(WEEKDAY($A5,2),Stamoplysninger!$A$24:$D$30,3,FALSE)</f>
        <v>0</v>
      </c>
      <c r="E5" s="3">
        <f>VLOOKUP(WEEKDAY($A5,2),Stamoplysninger!$A$24:$D$30,4,FALSE)</f>
        <v>0</v>
      </c>
      <c r="F5" s="22">
        <f>SUM(E5-D5)</f>
        <v>0</v>
      </c>
      <c r="G5" s="25">
        <f>VLOOKUP(WEEKDAY($A5,2),Stamoplysninger!$A$24:$E$30,5,FALSE)</f>
        <v>0</v>
      </c>
      <c r="H5" s="76"/>
      <c r="I5" s="60"/>
      <c r="J5" s="105"/>
      <c r="K5" s="103"/>
      <c r="L5" s="57"/>
      <c r="M5" s="109"/>
      <c r="N5" s="110"/>
    </row>
    <row r="6" spans="1:14" ht="13.5" customHeight="1" thickBot="1" x14ac:dyDescent="0.25">
      <c r="A6" s="20">
        <f>A5+1</f>
        <v>45628</v>
      </c>
      <c r="B6" s="50" t="str">
        <f>VLOOKUP(WEEKDAY(A6,2),Stamoplysninger!$A$24:$D$30,2,FALSE)</f>
        <v>mandag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5" si="1">SUM(E6-D6)</f>
        <v>0.3083333333333334</v>
      </c>
      <c r="G6" s="25">
        <f>VLOOKUP(WEEKDAY($A6,2),Stamoplysninger!$A$24:$E$30,5,FALSE)</f>
        <v>0.3083333333333334</v>
      </c>
      <c r="H6" s="23"/>
      <c r="I6" s="60"/>
      <c r="J6" s="99"/>
      <c r="K6" s="95"/>
      <c r="L6" s="57"/>
      <c r="M6" s="109"/>
      <c r="N6" s="111"/>
    </row>
    <row r="7" spans="1:14" ht="13.5" customHeight="1" thickBot="1" x14ac:dyDescent="0.25">
      <c r="A7" s="20">
        <f t="shared" ref="A7:A35" si="2">A6+1</f>
        <v>45629</v>
      </c>
      <c r="B7" s="50" t="str">
        <f>VLOOKUP(WEEKDAY(A7,2),Stamoplysninger!$A$24:$D$30,2,FALSE)</f>
        <v>tirsdag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1"/>
        <v>0.3083333333333334</v>
      </c>
      <c r="G7" s="25">
        <f>VLOOKUP(WEEKDAY($A7,2),Stamoplysninger!$A$24:$E$30,5,FALSE)</f>
        <v>0.3083333333333334</v>
      </c>
      <c r="H7" s="23"/>
      <c r="I7" s="60"/>
      <c r="J7" s="99"/>
      <c r="K7" s="95"/>
      <c r="L7" s="57"/>
      <c r="M7" s="109"/>
      <c r="N7" s="111"/>
    </row>
    <row r="8" spans="1:14" ht="13.5" customHeight="1" thickBot="1" x14ac:dyDescent="0.25">
      <c r="A8" s="20">
        <f t="shared" si="2"/>
        <v>45630</v>
      </c>
      <c r="B8" s="50" t="str">
        <f>VLOOKUP(WEEKDAY(A8,2),Stamoplysninger!$A$24:$D$30,2,FALSE)</f>
        <v>onsdag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60"/>
      <c r="J8" s="99"/>
      <c r="K8" s="95"/>
      <c r="L8" s="57"/>
      <c r="M8" s="109"/>
      <c r="N8" s="111"/>
    </row>
    <row r="9" spans="1:14" ht="13.5" customHeight="1" thickBot="1" x14ac:dyDescent="0.25">
      <c r="A9" s="20">
        <f t="shared" si="2"/>
        <v>45631</v>
      </c>
      <c r="B9" s="50" t="str">
        <f>VLOOKUP(WEEKDAY(A9,2),Stamoplysninger!$A$24:$D$30,2,FALSE)</f>
        <v>torsdag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60"/>
      <c r="J9" s="99"/>
      <c r="K9" s="95"/>
      <c r="L9" s="57"/>
      <c r="M9" s="109"/>
      <c r="N9" s="111"/>
    </row>
    <row r="10" spans="1:14" ht="13.5" customHeight="1" thickBot="1" x14ac:dyDescent="0.25">
      <c r="A10" s="20">
        <f t="shared" si="2"/>
        <v>45632</v>
      </c>
      <c r="B10" s="50" t="str">
        <f>VLOOKUP(WEEKDAY(A10,2),Stamoplysninger!$A$24:$D$30,2,FALSE)</f>
        <v>fredag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60"/>
      <c r="J10" s="99"/>
      <c r="K10" s="95"/>
      <c r="L10" s="57"/>
      <c r="M10" s="109"/>
      <c r="N10" s="111"/>
    </row>
    <row r="11" spans="1:14" ht="13.5" customHeight="1" thickBot="1" x14ac:dyDescent="0.25">
      <c r="A11" s="20">
        <f t="shared" si="2"/>
        <v>45633</v>
      </c>
      <c r="B11" s="50" t="str">
        <f>VLOOKUP(WEEKDAY(A11,2),Stamoplysninger!$A$24:$D$30,2,FALSE)</f>
        <v>lørdag</v>
      </c>
      <c r="C11" s="21">
        <f t="shared" si="0"/>
        <v>0</v>
      </c>
      <c r="D11" s="4">
        <f>VLOOKUP(WEEKDAY($A11,2),Stamoplysninger!$A$24:$D$30,3,FALSE)</f>
        <v>0</v>
      </c>
      <c r="E11" s="5">
        <f>VLOOKUP(WEEKDAY($A11,2),Stamoplysninger!$A$24:$D$30,4,FALSE)</f>
        <v>0</v>
      </c>
      <c r="F11" s="22">
        <f t="shared" si="1"/>
        <v>0</v>
      </c>
      <c r="G11" s="25">
        <f>VLOOKUP(WEEKDAY($A11,2),Stamoplysninger!$A$24:$E$30,5,FALSE)</f>
        <v>0</v>
      </c>
      <c r="H11" s="23"/>
      <c r="I11" s="60"/>
      <c r="J11" s="99"/>
      <c r="K11" s="95"/>
      <c r="L11" s="57"/>
      <c r="M11" s="109"/>
      <c r="N11" s="111"/>
    </row>
    <row r="12" spans="1:14" ht="13.5" customHeight="1" thickBot="1" x14ac:dyDescent="0.25">
      <c r="A12" s="20">
        <f t="shared" si="2"/>
        <v>45634</v>
      </c>
      <c r="B12" s="50" t="str">
        <f>VLOOKUP(WEEKDAY(A12,2),Stamoplysninger!$A$24:$D$30,2,FALSE)</f>
        <v>søndag</v>
      </c>
      <c r="C12" s="21">
        <f t="shared" si="0"/>
        <v>0</v>
      </c>
      <c r="D12" s="4">
        <f>VLOOKUP(WEEKDAY($A12,2),Stamoplysninger!$A$24:$D$30,3,FALSE)</f>
        <v>0</v>
      </c>
      <c r="E12" s="5">
        <f>VLOOKUP(WEEKDAY($A12,2),Stamoplysninger!$A$24:$D$30,4,FALSE)</f>
        <v>0</v>
      </c>
      <c r="F12" s="22">
        <f t="shared" si="1"/>
        <v>0</v>
      </c>
      <c r="G12" s="25">
        <f>VLOOKUP(WEEKDAY($A12,2),Stamoplysninger!$A$24:$E$30,5,FALSE)</f>
        <v>0</v>
      </c>
      <c r="H12" s="23"/>
      <c r="I12" s="60"/>
      <c r="J12" s="99"/>
      <c r="K12" s="95"/>
      <c r="L12" s="100"/>
      <c r="M12" s="109"/>
      <c r="N12" s="111"/>
    </row>
    <row r="13" spans="1:14" ht="13.5" customHeight="1" thickBot="1" x14ac:dyDescent="0.25">
      <c r="A13" s="20">
        <f t="shared" si="2"/>
        <v>45635</v>
      </c>
      <c r="B13" s="50" t="str">
        <f>VLOOKUP(WEEKDAY(A13,2),Stamoplysninger!$A$24:$D$30,2,FALSE)</f>
        <v>mandag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1"/>
        <v>0.3083333333333334</v>
      </c>
      <c r="G13" s="25">
        <f>VLOOKUP(WEEKDAY($A13,2),Stamoplysninger!$A$24:$E$30,5,FALSE)</f>
        <v>0.3083333333333334</v>
      </c>
      <c r="H13" s="23"/>
      <c r="I13" s="60"/>
      <c r="J13" s="99"/>
      <c r="K13" s="95"/>
      <c r="L13" s="100"/>
      <c r="M13" s="109"/>
      <c r="N13" s="111"/>
    </row>
    <row r="14" spans="1:14" ht="13.5" customHeight="1" thickBot="1" x14ac:dyDescent="0.25">
      <c r="A14" s="20">
        <f t="shared" si="2"/>
        <v>45636</v>
      </c>
      <c r="B14" s="50" t="str">
        <f>VLOOKUP(WEEKDAY(A14,2),Stamoplysninger!$A$24:$D$30,2,FALSE)</f>
        <v>tirsdag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1"/>
        <v>0.3083333333333334</v>
      </c>
      <c r="G14" s="25">
        <f>VLOOKUP(WEEKDAY($A14,2),Stamoplysninger!$A$24:$E$30,5,FALSE)</f>
        <v>0.3083333333333334</v>
      </c>
      <c r="H14" s="23"/>
      <c r="I14" s="60"/>
      <c r="J14" s="99"/>
      <c r="K14" s="95"/>
      <c r="L14" s="100"/>
      <c r="M14" s="109"/>
      <c r="N14" s="111"/>
    </row>
    <row r="15" spans="1:14" ht="13.5" customHeight="1" thickBot="1" x14ac:dyDescent="0.25">
      <c r="A15" s="20">
        <f t="shared" si="2"/>
        <v>45637</v>
      </c>
      <c r="B15" s="50" t="str">
        <f>VLOOKUP(WEEKDAY(A15,2),Stamoplysninger!$A$24:$D$30,2,FALSE)</f>
        <v>onsdag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60"/>
      <c r="J15" s="99"/>
      <c r="K15" s="95"/>
      <c r="L15" s="100"/>
      <c r="M15" s="109"/>
      <c r="N15" s="111"/>
    </row>
    <row r="16" spans="1:14" ht="13.5" customHeight="1" thickBot="1" x14ac:dyDescent="0.25">
      <c r="A16" s="20">
        <f t="shared" si="2"/>
        <v>45638</v>
      </c>
      <c r="B16" s="50" t="str">
        <f>VLOOKUP(WEEKDAY(A16,2),Stamoplysninger!$A$24:$D$30,2,FALSE)</f>
        <v>torsdag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60"/>
      <c r="J16" s="99"/>
      <c r="K16" s="95"/>
      <c r="L16" s="100"/>
      <c r="M16" s="109"/>
      <c r="N16" s="111"/>
    </row>
    <row r="17" spans="1:14" ht="13.5" customHeight="1" thickBot="1" x14ac:dyDescent="0.25">
      <c r="A17" s="20">
        <f t="shared" si="2"/>
        <v>45639</v>
      </c>
      <c r="B17" s="50" t="str">
        <f>VLOOKUP(WEEKDAY(A17,2),Stamoplysninger!$A$24:$D$30,2,FALSE)</f>
        <v>fredag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60"/>
      <c r="J17" s="99"/>
      <c r="K17" s="95"/>
      <c r="L17" s="100"/>
      <c r="M17" s="109"/>
      <c r="N17" s="111"/>
    </row>
    <row r="18" spans="1:14" ht="13.5" customHeight="1" thickBot="1" x14ac:dyDescent="0.25">
      <c r="A18" s="20">
        <f t="shared" si="2"/>
        <v>45640</v>
      </c>
      <c r="B18" s="50" t="str">
        <f>VLOOKUP(WEEKDAY(A18,2),Stamoplysninger!$A$24:$D$30,2,FALSE)</f>
        <v>lørdag</v>
      </c>
      <c r="C18" s="21">
        <f t="shared" si="0"/>
        <v>0</v>
      </c>
      <c r="D18" s="4">
        <f>VLOOKUP(WEEKDAY($A18,2),Stamoplysninger!$A$24:$D$30,3,FALSE)</f>
        <v>0</v>
      </c>
      <c r="E18" s="5">
        <f>VLOOKUP(WEEKDAY($A18,2),Stamoplysninger!$A$24:$D$30,4,FALSE)</f>
        <v>0</v>
      </c>
      <c r="F18" s="22">
        <f t="shared" si="1"/>
        <v>0</v>
      </c>
      <c r="G18" s="25">
        <f>VLOOKUP(WEEKDAY($A18,2),Stamoplysninger!$A$24:$E$30,5,FALSE)</f>
        <v>0</v>
      </c>
      <c r="H18" s="23"/>
      <c r="I18" s="60"/>
      <c r="J18" s="99"/>
      <c r="K18" s="95"/>
      <c r="L18" s="100"/>
      <c r="M18" s="109"/>
      <c r="N18" s="111"/>
    </row>
    <row r="19" spans="1:14" ht="13.5" customHeight="1" thickBot="1" x14ac:dyDescent="0.25">
      <c r="A19" s="20">
        <f t="shared" si="2"/>
        <v>45641</v>
      </c>
      <c r="B19" s="50" t="str">
        <f>VLOOKUP(WEEKDAY(A19,2),Stamoplysninger!$A$24:$D$30,2,FALSE)</f>
        <v>søndag</v>
      </c>
      <c r="C19" s="21">
        <f t="shared" si="0"/>
        <v>0</v>
      </c>
      <c r="D19" s="4">
        <f>VLOOKUP(WEEKDAY($A19,2),Stamoplysninger!$A$24:$D$30,3,FALSE)</f>
        <v>0</v>
      </c>
      <c r="E19" s="5">
        <f>VLOOKUP(WEEKDAY($A19,2),Stamoplysninger!$A$24:$D$30,4,FALSE)</f>
        <v>0</v>
      </c>
      <c r="F19" s="22">
        <f t="shared" si="1"/>
        <v>0</v>
      </c>
      <c r="G19" s="25">
        <f>VLOOKUP(WEEKDAY($A19,2),Stamoplysninger!$A$24:$E$30,5,FALSE)</f>
        <v>0</v>
      </c>
      <c r="H19" s="23"/>
      <c r="I19" s="60"/>
      <c r="J19" s="99"/>
      <c r="K19" s="95"/>
      <c r="L19" s="100"/>
      <c r="M19" s="109"/>
      <c r="N19" s="111"/>
    </row>
    <row r="20" spans="1:14" ht="13.5" customHeight="1" thickBot="1" x14ac:dyDescent="0.25">
      <c r="A20" s="20">
        <f t="shared" si="2"/>
        <v>45642</v>
      </c>
      <c r="B20" s="50" t="str">
        <f>VLOOKUP(WEEKDAY(A20,2),Stamoplysninger!$A$24:$D$30,2,FALSE)</f>
        <v>mandag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60"/>
      <c r="J20" s="99"/>
      <c r="K20" s="95"/>
      <c r="L20" s="100"/>
      <c r="M20" s="109"/>
      <c r="N20" s="111"/>
    </row>
    <row r="21" spans="1:14" ht="13.5" customHeight="1" thickBot="1" x14ac:dyDescent="0.25">
      <c r="A21" s="20">
        <f t="shared" si="2"/>
        <v>45643</v>
      </c>
      <c r="B21" s="50" t="str">
        <f>VLOOKUP(WEEKDAY(A21,2),Stamoplysninger!$A$24:$D$30,2,FALSE)</f>
        <v>tirsdag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1"/>
        <v>0.3083333333333334</v>
      </c>
      <c r="G21" s="25">
        <f>VLOOKUP(WEEKDAY($A21,2),Stamoplysninger!$A$24:$E$30,5,FALSE)</f>
        <v>0.3083333333333334</v>
      </c>
      <c r="H21" s="23"/>
      <c r="I21" s="60"/>
      <c r="J21" s="99"/>
      <c r="K21" s="95"/>
      <c r="L21" s="100"/>
      <c r="M21" s="109"/>
      <c r="N21" s="111"/>
    </row>
    <row r="22" spans="1:14" ht="13.5" customHeight="1" thickBot="1" x14ac:dyDescent="0.25">
      <c r="A22" s="20">
        <f t="shared" si="2"/>
        <v>45644</v>
      </c>
      <c r="B22" s="50" t="str">
        <f>VLOOKUP(WEEKDAY(A22,2),Stamoplysninger!$A$24:$D$30,2,FALSE)</f>
        <v>onsdag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60"/>
      <c r="J22" s="99"/>
      <c r="K22" s="95"/>
      <c r="L22" s="100"/>
      <c r="M22" s="109"/>
      <c r="N22" s="111"/>
    </row>
    <row r="23" spans="1:14" ht="13.5" customHeight="1" thickBot="1" x14ac:dyDescent="0.25">
      <c r="A23" s="20">
        <f t="shared" si="2"/>
        <v>45645</v>
      </c>
      <c r="B23" s="50" t="str">
        <f>VLOOKUP(WEEKDAY(A23,2),Stamoplysninger!$A$24:$D$30,2,FALSE)</f>
        <v>torsdag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60"/>
      <c r="J23" s="99"/>
      <c r="K23" s="95"/>
      <c r="L23" s="100"/>
      <c r="M23" s="109"/>
      <c r="N23" s="111"/>
    </row>
    <row r="24" spans="1:14" ht="13.5" customHeight="1" thickBot="1" x14ac:dyDescent="0.25">
      <c r="A24" s="20">
        <f t="shared" si="2"/>
        <v>45646</v>
      </c>
      <c r="B24" s="50" t="str">
        <f>VLOOKUP(WEEKDAY(A24,2),Stamoplysninger!$A$24:$D$30,2,FALSE)</f>
        <v>fredag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60"/>
      <c r="J24" s="99"/>
      <c r="K24" s="95"/>
      <c r="L24" s="100"/>
      <c r="M24" s="109"/>
      <c r="N24" s="111"/>
    </row>
    <row r="25" spans="1:14" ht="13.5" customHeight="1" thickBot="1" x14ac:dyDescent="0.25">
      <c r="A25" s="20">
        <f t="shared" si="2"/>
        <v>45647</v>
      </c>
      <c r="B25" s="50" t="str">
        <f>VLOOKUP(WEEKDAY(A25,2),Stamoplysninger!$A$24:$D$30,2,FALSE)</f>
        <v>lørdag</v>
      </c>
      <c r="C25" s="21">
        <f t="shared" si="0"/>
        <v>0</v>
      </c>
      <c r="D25" s="4">
        <f>VLOOKUP(WEEKDAY($A25,2),Stamoplysninger!$A$24:$D$30,3,FALSE)</f>
        <v>0</v>
      </c>
      <c r="E25" s="5">
        <f>VLOOKUP(WEEKDAY($A25,2),Stamoplysninger!$A$24:$D$30,4,FALSE)</f>
        <v>0</v>
      </c>
      <c r="F25" s="22">
        <f t="shared" si="1"/>
        <v>0</v>
      </c>
      <c r="G25" s="25">
        <f>VLOOKUP(WEEKDAY($A25,2),Stamoplysninger!$A$24:$E$30,5,FALSE)</f>
        <v>0</v>
      </c>
      <c r="H25" s="23"/>
      <c r="I25" s="60"/>
      <c r="J25" s="99"/>
      <c r="K25" s="95"/>
      <c r="L25" s="100"/>
      <c r="M25" s="109"/>
      <c r="N25" s="111"/>
    </row>
    <row r="26" spans="1:14" ht="13.5" customHeight="1" thickBot="1" x14ac:dyDescent="0.25">
      <c r="A26" s="52">
        <f t="shared" si="2"/>
        <v>45648</v>
      </c>
      <c r="B26" s="53" t="str">
        <f>VLOOKUP(WEEKDAY(A26,2),Stamoplysninger!$A$24:$D$30,2,FALSE)</f>
        <v>søndag</v>
      </c>
      <c r="C26" s="21">
        <f t="shared" si="0"/>
        <v>0</v>
      </c>
      <c r="D26" s="4">
        <f>VLOOKUP(WEEKDAY($A26,2),Stamoplysninger!$A$24:$D$30,3,FALSE)</f>
        <v>0</v>
      </c>
      <c r="E26" s="5">
        <f>VLOOKUP(WEEKDAY($A26,2),Stamoplysninger!$A$24:$D$30,4,FALSE)</f>
        <v>0</v>
      </c>
      <c r="F26" s="22">
        <f t="shared" si="1"/>
        <v>0</v>
      </c>
      <c r="G26" s="25">
        <f>VLOOKUP(WEEKDAY($A26,2),Stamoplysninger!$A$24:$E$30,5,FALSE)</f>
        <v>0</v>
      </c>
      <c r="H26" s="23"/>
      <c r="I26" s="60"/>
      <c r="J26" s="99"/>
      <c r="K26" s="95"/>
      <c r="L26" s="100"/>
      <c r="M26" s="109"/>
      <c r="N26" s="111"/>
    </row>
    <row r="27" spans="1:14" ht="13.5" customHeight="1" thickBot="1" x14ac:dyDescent="0.25">
      <c r="A27" s="52">
        <f t="shared" si="2"/>
        <v>45649</v>
      </c>
      <c r="B27" s="53" t="str">
        <f>VLOOKUP(WEEKDAY(A27,2),Stamoplysninger!$A$24:$D$30,2,FALSE)</f>
        <v>mandag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60"/>
      <c r="J27" s="99"/>
      <c r="K27" s="95"/>
      <c r="L27" s="100"/>
      <c r="M27" s="109"/>
      <c r="N27" s="111"/>
    </row>
    <row r="28" spans="1:14" ht="13.5" customHeight="1" thickBot="1" x14ac:dyDescent="0.25">
      <c r="A28" s="52">
        <f t="shared" si="2"/>
        <v>45650</v>
      </c>
      <c r="B28" s="53" t="str">
        <f>VLOOKUP(WEEKDAY(A28,2),Stamoplysninger!$A$24:$D$30,2,FALSE)</f>
        <v>tirsdag</v>
      </c>
      <c r="C28" s="21">
        <f t="shared" si="0"/>
        <v>0</v>
      </c>
      <c r="D28" s="4">
        <v>0</v>
      </c>
      <c r="E28" s="5">
        <v>0</v>
      </c>
      <c r="F28" s="22">
        <f t="shared" si="1"/>
        <v>0</v>
      </c>
      <c r="G28" s="25">
        <v>0</v>
      </c>
      <c r="H28" s="49" t="s">
        <v>75</v>
      </c>
      <c r="I28" s="60"/>
      <c r="J28" s="99"/>
      <c r="K28" s="95"/>
      <c r="L28" s="100"/>
      <c r="M28" s="109"/>
      <c r="N28" s="111"/>
    </row>
    <row r="29" spans="1:14" ht="13.5" customHeight="1" thickBot="1" x14ac:dyDescent="0.25">
      <c r="A29" s="52">
        <f t="shared" si="2"/>
        <v>45651</v>
      </c>
      <c r="B29" s="53" t="str">
        <f>VLOOKUP(WEEKDAY(A29,2),Stamoplysninger!$A$24:$D$30,2,FALSE)</f>
        <v>onsdag</v>
      </c>
      <c r="C29" s="21">
        <f t="shared" si="0"/>
        <v>0</v>
      </c>
      <c r="D29" s="4">
        <v>0</v>
      </c>
      <c r="E29" s="5">
        <v>0</v>
      </c>
      <c r="F29" s="22">
        <f t="shared" si="1"/>
        <v>0</v>
      </c>
      <c r="G29" s="25">
        <v>0</v>
      </c>
      <c r="H29" s="49" t="s">
        <v>76</v>
      </c>
      <c r="I29" s="60"/>
      <c r="J29" s="99"/>
      <c r="K29" s="95"/>
      <c r="L29" s="100"/>
      <c r="M29" s="109"/>
      <c r="N29" s="111"/>
    </row>
    <row r="30" spans="1:14" ht="13.5" customHeight="1" thickBot="1" x14ac:dyDescent="0.25">
      <c r="A30" s="52">
        <f t="shared" si="2"/>
        <v>45652</v>
      </c>
      <c r="B30" s="53" t="str">
        <f>VLOOKUP(WEEKDAY(A30,2),Stamoplysninger!$A$24:$D$30,2,FALSE)</f>
        <v>torsdag</v>
      </c>
      <c r="C30" s="21">
        <f t="shared" si="0"/>
        <v>0</v>
      </c>
      <c r="D30" s="4">
        <v>0</v>
      </c>
      <c r="E30" s="5">
        <v>0</v>
      </c>
      <c r="F30" s="22">
        <f t="shared" si="1"/>
        <v>0</v>
      </c>
      <c r="G30" s="25">
        <v>0</v>
      </c>
      <c r="H30" s="49" t="s">
        <v>77</v>
      </c>
      <c r="I30" s="60"/>
      <c r="J30" s="99"/>
      <c r="K30" s="95"/>
      <c r="L30" s="100"/>
      <c r="M30" s="109"/>
      <c r="N30" s="111"/>
    </row>
    <row r="31" spans="1:14" ht="13.5" customHeight="1" thickBot="1" x14ac:dyDescent="0.25">
      <c r="A31" s="52">
        <f t="shared" si="2"/>
        <v>45653</v>
      </c>
      <c r="B31" s="53" t="str">
        <f>VLOOKUP(WEEKDAY(A31,2),Stamoplysninger!$A$24:$D$30,2,FALSE)</f>
        <v>fredag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60"/>
      <c r="J31" s="99"/>
      <c r="K31" s="95"/>
      <c r="L31" s="100"/>
      <c r="M31" s="109"/>
      <c r="N31" s="111"/>
    </row>
    <row r="32" spans="1:14" ht="13.5" customHeight="1" thickBot="1" x14ac:dyDescent="0.25">
      <c r="A32" s="20">
        <f t="shared" si="2"/>
        <v>45654</v>
      </c>
      <c r="B32" s="50" t="str">
        <f>VLOOKUP(WEEKDAY(A32,2),Stamoplysninger!$A$24:$D$30,2,FALSE)</f>
        <v>lørdag</v>
      </c>
      <c r="C32" s="21">
        <f t="shared" si="0"/>
        <v>0</v>
      </c>
      <c r="D32" s="4">
        <f>VLOOKUP(WEEKDAY($A32,2),Stamoplysninger!$A$24:$D$30,3,FALSE)</f>
        <v>0</v>
      </c>
      <c r="E32" s="5">
        <f>VLOOKUP(WEEKDAY($A32,2),Stamoplysninger!$A$24:$D$30,4,FALSE)</f>
        <v>0</v>
      </c>
      <c r="F32" s="22">
        <f t="shared" si="1"/>
        <v>0</v>
      </c>
      <c r="G32" s="25">
        <f>VLOOKUP(WEEKDAY($A32,2),Stamoplysninger!$A$24:$E$30,5,FALSE)</f>
        <v>0</v>
      </c>
      <c r="H32" s="23"/>
      <c r="I32" s="60"/>
      <c r="J32" s="99"/>
      <c r="K32" s="95"/>
      <c r="L32" s="100"/>
      <c r="M32" s="109"/>
      <c r="N32" s="111"/>
    </row>
    <row r="33" spans="1:14" ht="13.5" customHeight="1" thickBot="1" x14ac:dyDescent="0.25">
      <c r="A33" s="20">
        <f t="shared" si="2"/>
        <v>45655</v>
      </c>
      <c r="B33" s="50" t="str">
        <f>VLOOKUP(WEEKDAY(A33,2),Stamoplysninger!$A$24:$D$30,2,FALSE)</f>
        <v>søndag</v>
      </c>
      <c r="C33" s="21">
        <f t="shared" si="0"/>
        <v>0</v>
      </c>
      <c r="D33" s="4">
        <f>VLOOKUP(WEEKDAY($A33,2),Stamoplysninger!$A$24:$D$30,3,FALSE)</f>
        <v>0</v>
      </c>
      <c r="E33" s="5">
        <f>VLOOKUP(WEEKDAY($A33,2),Stamoplysninger!$A$24:$D$30,4,FALSE)</f>
        <v>0</v>
      </c>
      <c r="F33" s="22">
        <f t="shared" si="1"/>
        <v>0</v>
      </c>
      <c r="G33" s="25">
        <f>VLOOKUP(WEEKDAY($A33,2),Stamoplysninger!$A$24:$E$30,5,FALSE)</f>
        <v>0</v>
      </c>
      <c r="H33" s="23"/>
      <c r="I33" s="60"/>
      <c r="J33" s="99"/>
      <c r="K33" s="95"/>
      <c r="L33" s="100"/>
      <c r="M33" s="109"/>
      <c r="N33" s="111"/>
    </row>
    <row r="34" spans="1:14" ht="13.5" customHeight="1" thickBot="1" x14ac:dyDescent="0.25">
      <c r="A34" s="20">
        <f t="shared" si="2"/>
        <v>45656</v>
      </c>
      <c r="B34" s="50" t="str">
        <f>VLOOKUP(WEEKDAY(A34,2),Stamoplysninger!$A$24:$D$30,2,FALSE)</f>
        <v>mandag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1"/>
        <v>0.3083333333333334</v>
      </c>
      <c r="G34" s="25">
        <f>VLOOKUP(WEEKDAY($A34,2),Stamoplysninger!$A$24:$E$30,5,FALSE)</f>
        <v>0.3083333333333334</v>
      </c>
      <c r="H34" s="23"/>
      <c r="I34" s="60"/>
      <c r="J34" s="99"/>
      <c r="K34" s="95"/>
      <c r="L34" s="100"/>
      <c r="M34" s="109"/>
      <c r="N34" s="111"/>
    </row>
    <row r="35" spans="1:14" ht="13.5" customHeight="1" thickBot="1" x14ac:dyDescent="0.25">
      <c r="A35" s="20">
        <f t="shared" si="2"/>
        <v>45657</v>
      </c>
      <c r="B35" s="50" t="str">
        <f>VLOOKUP(WEEKDAY(A35,2),Stamoplysninger!$A$24:$D$30,2,FALSE)</f>
        <v>tirsdag</v>
      </c>
      <c r="C35" s="21">
        <f t="shared" si="0"/>
        <v>0</v>
      </c>
      <c r="D35" s="4">
        <f>VLOOKUP(WEEKDAY($A35,2),Stamoplysninger!$A$24:$D$30,3,FALSE)</f>
        <v>0.33333333333333331</v>
      </c>
      <c r="E35" s="5">
        <f>VLOOKUP(WEEKDAY($A35,2),Stamoplysninger!$A$24:$D$30,4,FALSE)</f>
        <v>0.64166666666666672</v>
      </c>
      <c r="F35" s="22">
        <f t="shared" si="1"/>
        <v>0.3083333333333334</v>
      </c>
      <c r="G35" s="25">
        <f>VLOOKUP(WEEKDAY($A35,2),Stamoplysninger!$A$24:$E$30,5,FALSE)</f>
        <v>0.3083333333333334</v>
      </c>
      <c r="H35" s="49" t="s">
        <v>78</v>
      </c>
      <c r="I35" s="60"/>
      <c r="J35" s="99"/>
      <c r="K35" s="95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60"/>
      <c r="J36" s="99"/>
      <c r="K36" s="95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60"/>
      <c r="J37" s="99"/>
      <c r="K37" s="95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60"/>
      <c r="J38" s="99"/>
      <c r="K38" s="95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60"/>
      <c r="J39" s="106"/>
      <c r="K39" s="104"/>
      <c r="L39" s="100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</f>
        <v>123.33333333333336</v>
      </c>
      <c r="K40" s="70">
        <f>K4-SUM(K5:K39)+Stamoplysninger!F31</f>
        <v>61.666666666666679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L41" s="61"/>
    </row>
    <row r="42" spans="1:14" x14ac:dyDescent="0.2">
      <c r="L42" s="61"/>
    </row>
    <row r="43" spans="1:14" x14ac:dyDescent="0.2">
      <c r="L43" s="61"/>
    </row>
    <row r="44" spans="1:14" x14ac:dyDescent="0.2">
      <c r="L44" s="61"/>
    </row>
    <row r="45" spans="1:14" x14ac:dyDescent="0.2">
      <c r="L45" s="61"/>
    </row>
    <row r="46" spans="1:14" ht="15" x14ac:dyDescent="0.2">
      <c r="A46" s="39" t="str">
        <f>Stamoplysninger!A21</f>
        <v>Afdeling:</v>
      </c>
      <c r="B46" s="1" t="str">
        <f>Stamoplysninger!C21</f>
        <v>x</v>
      </c>
      <c r="L46" s="61"/>
    </row>
    <row r="47" spans="1:14" x14ac:dyDescent="0.2">
      <c r="L47" s="61"/>
    </row>
    <row r="48" spans="1:14" x14ac:dyDescent="0.2">
      <c r="A48" s="40"/>
      <c r="B48" s="41"/>
      <c r="C48" s="41"/>
      <c r="D48" s="42"/>
      <c r="E48" s="42"/>
      <c r="F48" s="42"/>
      <c r="G48" s="41"/>
      <c r="H48" s="43"/>
      <c r="L48" s="61"/>
    </row>
    <row r="49" spans="1:12" x14ac:dyDescent="0.2">
      <c r="A49" s="44" t="s">
        <v>39</v>
      </c>
      <c r="F49" s="9" t="s">
        <v>40</v>
      </c>
      <c r="L49" s="61"/>
    </row>
    <row r="50" spans="1:12" x14ac:dyDescent="0.2">
      <c r="L50" s="61"/>
    </row>
    <row r="51" spans="1:12" x14ac:dyDescent="0.2">
      <c r="L51" s="61"/>
    </row>
    <row r="52" spans="1:12" x14ac:dyDescent="0.2">
      <c r="L52" s="61"/>
    </row>
    <row r="53" spans="1:12" x14ac:dyDescent="0.2">
      <c r="L53" s="61"/>
    </row>
    <row r="54" spans="1:12" x14ac:dyDescent="0.2">
      <c r="L54" s="61"/>
    </row>
    <row r="55" spans="1:12" x14ac:dyDescent="0.2">
      <c r="L55" s="61"/>
    </row>
    <row r="56" spans="1:12" x14ac:dyDescent="0.2">
      <c r="L56" s="61"/>
    </row>
    <row r="57" spans="1:12" x14ac:dyDescent="0.2">
      <c r="L57" s="61"/>
    </row>
    <row r="58" spans="1:12" x14ac:dyDescent="0.2">
      <c r="L58" s="61"/>
    </row>
    <row r="59" spans="1:12" x14ac:dyDescent="0.2">
      <c r="L59" s="61"/>
    </row>
    <row r="60" spans="1:12" x14ac:dyDescent="0.2">
      <c r="L60" s="61"/>
    </row>
    <row r="61" spans="1:12" x14ac:dyDescent="0.2">
      <c r="L61" s="61"/>
    </row>
    <row r="62" spans="1:12" x14ac:dyDescent="0.2">
      <c r="L62" s="61"/>
    </row>
    <row r="63" spans="1:12" x14ac:dyDescent="0.2">
      <c r="L63" s="61"/>
    </row>
    <row r="64" spans="1:12" x14ac:dyDescent="0.2">
      <c r="L64" s="61"/>
    </row>
    <row r="65" spans="12:12" x14ac:dyDescent="0.2">
      <c r="L65" s="61"/>
    </row>
    <row r="66" spans="12:12" x14ac:dyDescent="0.2">
      <c r="L66" s="61"/>
    </row>
    <row r="67" spans="12:12" x14ac:dyDescent="0.2">
      <c r="L67" s="61"/>
    </row>
    <row r="68" spans="12:12" x14ac:dyDescent="0.2">
      <c r="L68" s="61"/>
    </row>
    <row r="69" spans="12:12" x14ac:dyDescent="0.2">
      <c r="L69" s="61"/>
    </row>
    <row r="70" spans="12:12" x14ac:dyDescent="0.2">
      <c r="L70" s="61"/>
    </row>
    <row r="71" spans="12:12" x14ac:dyDescent="0.2">
      <c r="L71" s="61"/>
    </row>
    <row r="72" spans="12:12" x14ac:dyDescent="0.2">
      <c r="L72" s="61"/>
    </row>
    <row r="73" spans="12:12" x14ac:dyDescent="0.2">
      <c r="L73" s="61"/>
    </row>
    <row r="74" spans="12:12" x14ac:dyDescent="0.2">
      <c r="L74" s="61"/>
    </row>
    <row r="75" spans="12:12" x14ac:dyDescent="0.2">
      <c r="L75" s="61"/>
    </row>
    <row r="76" spans="12:12" x14ac:dyDescent="0.2">
      <c r="L76" s="61"/>
    </row>
    <row r="77" spans="12:12" x14ac:dyDescent="0.2">
      <c r="L77" s="61"/>
    </row>
    <row r="78" spans="12:12" x14ac:dyDescent="0.2">
      <c r="L78" s="61"/>
    </row>
    <row r="79" spans="12:12" x14ac:dyDescent="0.2">
      <c r="L79" s="61"/>
    </row>
    <row r="80" spans="12:12" x14ac:dyDescent="0.2">
      <c r="L80" s="61"/>
    </row>
    <row r="81" spans="12:12" x14ac:dyDescent="0.2">
      <c r="L81" s="61"/>
    </row>
    <row r="82" spans="12:12" x14ac:dyDescent="0.2">
      <c r="L82" s="61"/>
    </row>
    <row r="83" spans="12:12" x14ac:dyDescent="0.2">
      <c r="L83" s="61"/>
    </row>
    <row r="84" spans="12:12" x14ac:dyDescent="0.2">
      <c r="L84" s="61"/>
    </row>
    <row r="85" spans="12:12" x14ac:dyDescent="0.2">
      <c r="L85" s="61"/>
    </row>
    <row r="86" spans="12:12" x14ac:dyDescent="0.2">
      <c r="L86" s="61"/>
    </row>
    <row r="87" spans="12:12" x14ac:dyDescent="0.2">
      <c r="L87" s="61"/>
    </row>
    <row r="88" spans="12:12" x14ac:dyDescent="0.2">
      <c r="L88" s="61"/>
    </row>
    <row r="89" spans="12:12" x14ac:dyDescent="0.2">
      <c r="L89" s="61"/>
    </row>
    <row r="90" spans="12:12" x14ac:dyDescent="0.2">
      <c r="L90" s="61"/>
    </row>
    <row r="91" spans="12:12" x14ac:dyDescent="0.2">
      <c r="L91" s="61"/>
    </row>
    <row r="92" spans="12:12" x14ac:dyDescent="0.2">
      <c r="L92" s="61"/>
    </row>
    <row r="93" spans="12:12" x14ac:dyDescent="0.2">
      <c r="L93" s="61"/>
    </row>
    <row r="94" spans="12:12" x14ac:dyDescent="0.2">
      <c r="L94" s="61"/>
    </row>
    <row r="95" spans="12:12" x14ac:dyDescent="0.2">
      <c r="L95" s="61"/>
    </row>
    <row r="96" spans="12:12" x14ac:dyDescent="0.2">
      <c r="L96" s="61"/>
    </row>
    <row r="97" spans="12:12" x14ac:dyDescent="0.2">
      <c r="L97" s="61"/>
    </row>
    <row r="98" spans="12:12" x14ac:dyDescent="0.2">
      <c r="L98" s="61"/>
    </row>
    <row r="99" spans="12:12" x14ac:dyDescent="0.2">
      <c r="L99" s="61"/>
    </row>
    <row r="100" spans="12:12" x14ac:dyDescent="0.2">
      <c r="L100" s="61"/>
    </row>
    <row r="101" spans="12:12" x14ac:dyDescent="0.2">
      <c r="L101" s="61"/>
    </row>
    <row r="102" spans="12:12" x14ac:dyDescent="0.2">
      <c r="L102" s="61"/>
    </row>
    <row r="103" spans="12:12" x14ac:dyDescent="0.2">
      <c r="L103" s="61"/>
    </row>
    <row r="104" spans="12:12" x14ac:dyDescent="0.2">
      <c r="L104" s="61"/>
    </row>
    <row r="105" spans="12:12" x14ac:dyDescent="0.2">
      <c r="L105" s="61"/>
    </row>
    <row r="106" spans="12:12" x14ac:dyDescent="0.2">
      <c r="L106" s="61"/>
    </row>
    <row r="107" spans="12:12" x14ac:dyDescent="0.2">
      <c r="L107" s="61"/>
    </row>
    <row r="108" spans="12:12" x14ac:dyDescent="0.2">
      <c r="L108" s="61"/>
    </row>
    <row r="109" spans="12:12" x14ac:dyDescent="0.2">
      <c r="L109" s="61"/>
    </row>
    <row r="110" spans="12:12" x14ac:dyDescent="0.2">
      <c r="L110" s="61"/>
    </row>
    <row r="111" spans="12:12" x14ac:dyDescent="0.2">
      <c r="L111" s="61"/>
    </row>
    <row r="112" spans="12:12" x14ac:dyDescent="0.2">
      <c r="L112" s="61"/>
    </row>
    <row r="113" spans="12:12" x14ac:dyDescent="0.2">
      <c r="L113" s="61"/>
    </row>
    <row r="114" spans="12:12" x14ac:dyDescent="0.2">
      <c r="L114" s="61"/>
    </row>
    <row r="115" spans="12:12" x14ac:dyDescent="0.2">
      <c r="L115" s="61"/>
    </row>
    <row r="116" spans="12:12" x14ac:dyDescent="0.2">
      <c r="L116" s="61"/>
    </row>
    <row r="117" spans="12:12" x14ac:dyDescent="0.2">
      <c r="L117" s="61"/>
    </row>
    <row r="118" spans="12:12" x14ac:dyDescent="0.2">
      <c r="L118" s="61"/>
    </row>
    <row r="119" spans="12:12" x14ac:dyDescent="0.2">
      <c r="L119" s="61"/>
    </row>
    <row r="120" spans="12:12" x14ac:dyDescent="0.2">
      <c r="L120" s="61"/>
    </row>
    <row r="121" spans="12:12" x14ac:dyDescent="0.2">
      <c r="L121" s="61"/>
    </row>
    <row r="122" spans="12:12" x14ac:dyDescent="0.2">
      <c r="L122" s="61"/>
    </row>
    <row r="123" spans="12:12" x14ac:dyDescent="0.2">
      <c r="L123" s="61"/>
    </row>
    <row r="124" spans="12:12" x14ac:dyDescent="0.2">
      <c r="L124" s="61"/>
    </row>
    <row r="125" spans="12:12" x14ac:dyDescent="0.2">
      <c r="L125" s="61"/>
    </row>
    <row r="126" spans="12:12" x14ac:dyDescent="0.2">
      <c r="L126" s="61"/>
    </row>
    <row r="127" spans="12:12" x14ac:dyDescent="0.2">
      <c r="L127" s="61"/>
    </row>
    <row r="128" spans="12:12" x14ac:dyDescent="0.2">
      <c r="L128" s="61"/>
    </row>
    <row r="129" spans="12:12" x14ac:dyDescent="0.2">
      <c r="L129" s="61"/>
    </row>
    <row r="130" spans="12:12" x14ac:dyDescent="0.2">
      <c r="L130" s="61"/>
    </row>
    <row r="131" spans="12:12" x14ac:dyDescent="0.2">
      <c r="L131" s="61"/>
    </row>
    <row r="132" spans="12:12" x14ac:dyDescent="0.2">
      <c r="L132" s="61"/>
    </row>
    <row r="133" spans="12:12" x14ac:dyDescent="0.2">
      <c r="L133" s="61"/>
    </row>
    <row r="134" spans="12:12" x14ac:dyDescent="0.2">
      <c r="L134" s="61"/>
    </row>
    <row r="135" spans="12:12" x14ac:dyDescent="0.2">
      <c r="L135" s="61"/>
    </row>
    <row r="136" spans="12:12" x14ac:dyDescent="0.2">
      <c r="L136" s="61"/>
    </row>
    <row r="137" spans="12:12" x14ac:dyDescent="0.2">
      <c r="L137" s="61"/>
    </row>
    <row r="138" spans="12:12" x14ac:dyDescent="0.2">
      <c r="L138" s="61"/>
    </row>
    <row r="139" spans="12:12" x14ac:dyDescent="0.2">
      <c r="L139" s="61"/>
    </row>
    <row r="140" spans="12:12" x14ac:dyDescent="0.2">
      <c r="L140" s="61"/>
    </row>
    <row r="141" spans="12:12" x14ac:dyDescent="0.2">
      <c r="L141" s="61"/>
    </row>
    <row r="142" spans="12:12" x14ac:dyDescent="0.2">
      <c r="L142" s="61"/>
    </row>
    <row r="143" spans="12:12" x14ac:dyDescent="0.2">
      <c r="L143" s="61"/>
    </row>
    <row r="144" spans="12:12" x14ac:dyDescent="0.2">
      <c r="L144" s="61"/>
    </row>
    <row r="145" spans="12:12" x14ac:dyDescent="0.2">
      <c r="L145" s="61"/>
    </row>
    <row r="146" spans="12:12" x14ac:dyDescent="0.2">
      <c r="L146" s="61"/>
    </row>
    <row r="147" spans="12:12" x14ac:dyDescent="0.2">
      <c r="L147" s="61"/>
    </row>
    <row r="148" spans="12:12" x14ac:dyDescent="0.2">
      <c r="L148" s="61"/>
    </row>
    <row r="149" spans="12:12" x14ac:dyDescent="0.2">
      <c r="L149" s="61"/>
    </row>
    <row r="150" spans="12:12" x14ac:dyDescent="0.2">
      <c r="L150" s="61"/>
    </row>
    <row r="151" spans="12:12" x14ac:dyDescent="0.2">
      <c r="L151" s="61"/>
    </row>
    <row r="152" spans="12:12" x14ac:dyDescent="0.2">
      <c r="L152" s="61"/>
    </row>
    <row r="153" spans="12:12" x14ac:dyDescent="0.2">
      <c r="L153" s="61"/>
    </row>
    <row r="154" spans="12:12" x14ac:dyDescent="0.2">
      <c r="L154" s="61"/>
    </row>
    <row r="155" spans="12:12" x14ac:dyDescent="0.2">
      <c r="L155" s="61"/>
    </row>
    <row r="156" spans="12:12" x14ac:dyDescent="0.2">
      <c r="L156" s="61"/>
    </row>
    <row r="157" spans="12:12" x14ac:dyDescent="0.2">
      <c r="L157" s="61"/>
    </row>
    <row r="158" spans="12:12" x14ac:dyDescent="0.2">
      <c r="L158" s="61"/>
    </row>
    <row r="159" spans="12:12" x14ac:dyDescent="0.2">
      <c r="L159" s="61"/>
    </row>
    <row r="160" spans="12:12" x14ac:dyDescent="0.2">
      <c r="L160" s="61"/>
    </row>
    <row r="161" spans="12:12" x14ac:dyDescent="0.2">
      <c r="L161" s="61"/>
    </row>
    <row r="162" spans="12:12" x14ac:dyDescent="0.2">
      <c r="L162" s="61"/>
    </row>
    <row r="163" spans="12:12" x14ac:dyDescent="0.2">
      <c r="L163" s="61"/>
    </row>
    <row r="164" spans="12:12" x14ac:dyDescent="0.2">
      <c r="L164" s="61"/>
    </row>
    <row r="165" spans="12:12" x14ac:dyDescent="0.2">
      <c r="L165" s="61"/>
    </row>
    <row r="166" spans="12:12" x14ac:dyDescent="0.2">
      <c r="L166" s="61"/>
    </row>
    <row r="167" spans="12:12" x14ac:dyDescent="0.2">
      <c r="L167" s="61"/>
    </row>
    <row r="168" spans="12:12" x14ac:dyDescent="0.2">
      <c r="L168" s="61"/>
    </row>
    <row r="169" spans="12:12" x14ac:dyDescent="0.2">
      <c r="L169" s="61"/>
    </row>
    <row r="170" spans="12:12" x14ac:dyDescent="0.2">
      <c r="L170" s="61"/>
    </row>
    <row r="171" spans="12:12" x14ac:dyDescent="0.2">
      <c r="L171" s="61"/>
    </row>
    <row r="172" spans="12:12" x14ac:dyDescent="0.2">
      <c r="L172" s="61"/>
    </row>
    <row r="173" spans="12:12" x14ac:dyDescent="0.2">
      <c r="L173" s="61"/>
    </row>
    <row r="174" spans="12:12" x14ac:dyDescent="0.2">
      <c r="L174" s="61"/>
    </row>
    <row r="175" spans="12:12" x14ac:dyDescent="0.2">
      <c r="L175" s="61"/>
    </row>
    <row r="176" spans="12:12" x14ac:dyDescent="0.2">
      <c r="L176" s="61"/>
    </row>
    <row r="177" spans="12:12" x14ac:dyDescent="0.2">
      <c r="L177" s="61"/>
    </row>
    <row r="178" spans="12:12" x14ac:dyDescent="0.2">
      <c r="L178" s="61"/>
    </row>
    <row r="179" spans="12:12" x14ac:dyDescent="0.2">
      <c r="L179" s="61"/>
    </row>
    <row r="180" spans="12:12" x14ac:dyDescent="0.2">
      <c r="L180" s="61"/>
    </row>
    <row r="181" spans="12:12" x14ac:dyDescent="0.2">
      <c r="L181" s="61"/>
    </row>
    <row r="182" spans="12:12" x14ac:dyDescent="0.2">
      <c r="L182" s="61"/>
    </row>
    <row r="183" spans="12:12" x14ac:dyDescent="0.2">
      <c r="L183" s="61"/>
    </row>
    <row r="184" spans="12:12" x14ac:dyDescent="0.2">
      <c r="L184" s="61"/>
    </row>
    <row r="185" spans="12:12" x14ac:dyDescent="0.2">
      <c r="L185" s="61"/>
    </row>
    <row r="186" spans="12:12" x14ac:dyDescent="0.2">
      <c r="L186" s="61"/>
    </row>
    <row r="187" spans="12:12" x14ac:dyDescent="0.2">
      <c r="L187" s="61"/>
    </row>
    <row r="188" spans="12:12" x14ac:dyDescent="0.2">
      <c r="L188" s="61"/>
    </row>
    <row r="189" spans="12:12" x14ac:dyDescent="0.2">
      <c r="L189" s="61"/>
    </row>
    <row r="190" spans="12:12" x14ac:dyDescent="0.2">
      <c r="L190" s="61"/>
    </row>
    <row r="191" spans="12:12" x14ac:dyDescent="0.2">
      <c r="L191" s="61"/>
    </row>
    <row r="192" spans="12:12" x14ac:dyDescent="0.2">
      <c r="L192" s="61"/>
    </row>
    <row r="193" spans="12:12" x14ac:dyDescent="0.2">
      <c r="L193" s="61"/>
    </row>
    <row r="194" spans="12:12" x14ac:dyDescent="0.2">
      <c r="L194" s="61"/>
    </row>
    <row r="195" spans="12:12" x14ac:dyDescent="0.2">
      <c r="L195" s="61"/>
    </row>
    <row r="196" spans="12:12" x14ac:dyDescent="0.2">
      <c r="L196" s="61"/>
    </row>
    <row r="197" spans="12:12" x14ac:dyDescent="0.2">
      <c r="L197" s="61"/>
    </row>
    <row r="198" spans="12:12" x14ac:dyDescent="0.2">
      <c r="L198" s="61"/>
    </row>
    <row r="199" spans="12:12" x14ac:dyDescent="0.2">
      <c r="L199" s="61"/>
    </row>
    <row r="200" spans="12:12" x14ac:dyDescent="0.2">
      <c r="L200" s="61"/>
    </row>
    <row r="201" spans="12:12" x14ac:dyDescent="0.2">
      <c r="L201" s="61"/>
    </row>
    <row r="202" spans="12:12" x14ac:dyDescent="0.2">
      <c r="L202" s="61"/>
    </row>
    <row r="203" spans="12:12" x14ac:dyDescent="0.2">
      <c r="L203" s="61"/>
    </row>
    <row r="204" spans="12:12" x14ac:dyDescent="0.2">
      <c r="L204" s="61"/>
    </row>
    <row r="205" spans="12:12" x14ac:dyDescent="0.2">
      <c r="L205" s="61"/>
    </row>
    <row r="206" spans="12:12" x14ac:dyDescent="0.2">
      <c r="L206" s="61"/>
    </row>
    <row r="207" spans="12:12" x14ac:dyDescent="0.2">
      <c r="L207" s="61"/>
    </row>
    <row r="208" spans="12:12" x14ac:dyDescent="0.2">
      <c r="L208" s="61"/>
    </row>
    <row r="209" spans="12:12" x14ac:dyDescent="0.2">
      <c r="L209" s="61"/>
    </row>
    <row r="210" spans="12:12" x14ac:dyDescent="0.2">
      <c r="L210" s="61"/>
    </row>
    <row r="211" spans="12:12" x14ac:dyDescent="0.2">
      <c r="L211" s="61"/>
    </row>
    <row r="212" spans="12:12" x14ac:dyDescent="0.2">
      <c r="L212" s="61"/>
    </row>
    <row r="213" spans="12:12" x14ac:dyDescent="0.2">
      <c r="L213" s="61"/>
    </row>
    <row r="214" spans="12:12" x14ac:dyDescent="0.2">
      <c r="L214" s="61"/>
    </row>
    <row r="215" spans="12:12" x14ac:dyDescent="0.2">
      <c r="L215" s="61"/>
    </row>
    <row r="216" spans="12:12" x14ac:dyDescent="0.2">
      <c r="L216" s="61"/>
    </row>
    <row r="217" spans="12:12" x14ac:dyDescent="0.2">
      <c r="L217" s="61"/>
    </row>
    <row r="218" spans="12:12" x14ac:dyDescent="0.2">
      <c r="L218" s="61"/>
    </row>
    <row r="219" spans="12:12" x14ac:dyDescent="0.2">
      <c r="L219" s="61"/>
    </row>
    <row r="220" spans="12:12" x14ac:dyDescent="0.2">
      <c r="L220" s="61"/>
    </row>
    <row r="221" spans="12:12" x14ac:dyDescent="0.2">
      <c r="L221" s="61"/>
    </row>
    <row r="222" spans="12:12" x14ac:dyDescent="0.2">
      <c r="L222" s="61"/>
    </row>
    <row r="223" spans="12:12" x14ac:dyDescent="0.2">
      <c r="L223" s="61"/>
    </row>
    <row r="224" spans="12:12" x14ac:dyDescent="0.2">
      <c r="L224" s="61"/>
    </row>
    <row r="225" spans="12:12" x14ac:dyDescent="0.2">
      <c r="L225" s="61"/>
    </row>
    <row r="226" spans="12:12" x14ac:dyDescent="0.2">
      <c r="L226" s="61"/>
    </row>
    <row r="227" spans="12:12" x14ac:dyDescent="0.2">
      <c r="L227" s="61"/>
    </row>
    <row r="228" spans="12:12" x14ac:dyDescent="0.2">
      <c r="L228" s="61"/>
    </row>
    <row r="229" spans="12:12" x14ac:dyDescent="0.2">
      <c r="L229" s="61"/>
    </row>
    <row r="230" spans="12:12" x14ac:dyDescent="0.2">
      <c r="L230" s="61"/>
    </row>
    <row r="231" spans="12:12" x14ac:dyDescent="0.2">
      <c r="L231" s="61"/>
    </row>
    <row r="232" spans="12:12" x14ac:dyDescent="0.2">
      <c r="L232" s="61"/>
    </row>
    <row r="233" spans="12:12" x14ac:dyDescent="0.2">
      <c r="L233" s="61"/>
    </row>
    <row r="234" spans="12:12" x14ac:dyDescent="0.2">
      <c r="L234" s="61"/>
    </row>
    <row r="235" spans="12:12" x14ac:dyDescent="0.2">
      <c r="L235" s="61"/>
    </row>
    <row r="236" spans="12:12" x14ac:dyDescent="0.2">
      <c r="L236" s="61"/>
    </row>
    <row r="237" spans="12:12" x14ac:dyDescent="0.2">
      <c r="L237" s="61"/>
    </row>
    <row r="238" spans="12:12" x14ac:dyDescent="0.2">
      <c r="L238" s="61"/>
    </row>
    <row r="239" spans="12:12" x14ac:dyDescent="0.2">
      <c r="L239" s="61"/>
    </row>
    <row r="240" spans="12:12" x14ac:dyDescent="0.2">
      <c r="L240" s="61"/>
    </row>
    <row r="241" spans="12:12" x14ac:dyDescent="0.2">
      <c r="L241" s="61"/>
    </row>
    <row r="242" spans="12:12" x14ac:dyDescent="0.2">
      <c r="L242" s="61"/>
    </row>
    <row r="243" spans="12:12" x14ac:dyDescent="0.2">
      <c r="L243" s="61"/>
    </row>
    <row r="244" spans="12:12" x14ac:dyDescent="0.2">
      <c r="L244" s="61"/>
    </row>
    <row r="245" spans="12:12" x14ac:dyDescent="0.2">
      <c r="L245" s="61"/>
    </row>
    <row r="246" spans="12:12" x14ac:dyDescent="0.2">
      <c r="L246" s="61"/>
    </row>
    <row r="247" spans="12:12" x14ac:dyDescent="0.2">
      <c r="L247" s="61"/>
    </row>
    <row r="248" spans="12:12" x14ac:dyDescent="0.2">
      <c r="L248" s="61"/>
    </row>
    <row r="249" spans="12:12" x14ac:dyDescent="0.2">
      <c r="L249" s="61"/>
    </row>
    <row r="250" spans="12:12" x14ac:dyDescent="0.2">
      <c r="L250" s="61"/>
    </row>
    <row r="251" spans="12:12" x14ac:dyDescent="0.2">
      <c r="L251" s="61"/>
    </row>
    <row r="252" spans="12:12" x14ac:dyDescent="0.2">
      <c r="L252" s="61"/>
    </row>
    <row r="253" spans="12:12" x14ac:dyDescent="0.2">
      <c r="L253" s="61"/>
    </row>
    <row r="254" spans="12:12" x14ac:dyDescent="0.2">
      <c r="L254" s="61"/>
    </row>
    <row r="255" spans="12:12" x14ac:dyDescent="0.2">
      <c r="L255" s="61"/>
    </row>
    <row r="256" spans="12:12" x14ac:dyDescent="0.2">
      <c r="L256" s="61"/>
    </row>
    <row r="257" spans="12:12" x14ac:dyDescent="0.2">
      <c r="L257" s="61"/>
    </row>
    <row r="258" spans="12:12" x14ac:dyDescent="0.2">
      <c r="L258" s="61"/>
    </row>
    <row r="259" spans="12:12" x14ac:dyDescent="0.2">
      <c r="L259" s="61"/>
    </row>
    <row r="260" spans="12:12" x14ac:dyDescent="0.2">
      <c r="L260" s="61"/>
    </row>
    <row r="261" spans="12:12" x14ac:dyDescent="0.2">
      <c r="L261" s="61"/>
    </row>
    <row r="262" spans="12:12" x14ac:dyDescent="0.2">
      <c r="L262" s="61"/>
    </row>
    <row r="263" spans="12:12" x14ac:dyDescent="0.2">
      <c r="L263" s="61"/>
    </row>
    <row r="264" spans="12:12" x14ac:dyDescent="0.2">
      <c r="L264" s="61"/>
    </row>
    <row r="265" spans="12:12" x14ac:dyDescent="0.2">
      <c r="L265" s="61"/>
    </row>
    <row r="266" spans="12:12" x14ac:dyDescent="0.2">
      <c r="L266" s="61"/>
    </row>
    <row r="267" spans="12:12" x14ac:dyDescent="0.2">
      <c r="L267" s="61"/>
    </row>
    <row r="268" spans="12:12" x14ac:dyDescent="0.2">
      <c r="L268" s="61"/>
    </row>
    <row r="269" spans="12:12" x14ac:dyDescent="0.2">
      <c r="L269" s="61"/>
    </row>
    <row r="270" spans="12:12" x14ac:dyDescent="0.2">
      <c r="L270" s="61"/>
    </row>
    <row r="271" spans="12:12" x14ac:dyDescent="0.2">
      <c r="L271" s="61"/>
    </row>
    <row r="272" spans="12:12" x14ac:dyDescent="0.2">
      <c r="L272" s="61"/>
    </row>
    <row r="273" spans="12:12" x14ac:dyDescent="0.2">
      <c r="L273" s="61"/>
    </row>
    <row r="274" spans="12:12" x14ac:dyDescent="0.2">
      <c r="L274" s="61"/>
    </row>
    <row r="275" spans="12:12" x14ac:dyDescent="0.2">
      <c r="L275" s="61"/>
    </row>
    <row r="276" spans="12:12" x14ac:dyDescent="0.2">
      <c r="L276" s="61"/>
    </row>
    <row r="277" spans="12:12" x14ac:dyDescent="0.2">
      <c r="L277" s="61"/>
    </row>
    <row r="278" spans="12:12" x14ac:dyDescent="0.2">
      <c r="L278" s="61"/>
    </row>
    <row r="279" spans="12:12" x14ac:dyDescent="0.2">
      <c r="L279" s="61"/>
    </row>
    <row r="280" spans="12:12" x14ac:dyDescent="0.2">
      <c r="L280" s="61"/>
    </row>
    <row r="281" spans="12:12" x14ac:dyDescent="0.2">
      <c r="L281" s="61"/>
    </row>
    <row r="282" spans="12:12" x14ac:dyDescent="0.2">
      <c r="L282" s="61"/>
    </row>
    <row r="283" spans="12:12" x14ac:dyDescent="0.2">
      <c r="L283" s="61"/>
    </row>
    <row r="284" spans="12:12" x14ac:dyDescent="0.2">
      <c r="L284" s="61"/>
    </row>
    <row r="285" spans="12:12" x14ac:dyDescent="0.2">
      <c r="L285" s="61"/>
    </row>
    <row r="286" spans="12:12" x14ac:dyDescent="0.2">
      <c r="L286" s="61"/>
    </row>
    <row r="287" spans="12:12" x14ac:dyDescent="0.2">
      <c r="L287" s="61"/>
    </row>
    <row r="288" spans="12:12" x14ac:dyDescent="0.2">
      <c r="L288" s="61"/>
    </row>
    <row r="289" spans="12:12" x14ac:dyDescent="0.2">
      <c r="L289" s="61"/>
    </row>
    <row r="290" spans="12:12" x14ac:dyDescent="0.2">
      <c r="L290" s="61"/>
    </row>
    <row r="291" spans="12:12" x14ac:dyDescent="0.2">
      <c r="L291" s="61"/>
    </row>
    <row r="292" spans="12:12" x14ac:dyDescent="0.2">
      <c r="L292" s="61"/>
    </row>
    <row r="293" spans="12:12" x14ac:dyDescent="0.2">
      <c r="L293" s="61"/>
    </row>
    <row r="294" spans="12:12" x14ac:dyDescent="0.2">
      <c r="L294" s="61"/>
    </row>
    <row r="295" spans="12:12" x14ac:dyDescent="0.2">
      <c r="L295" s="61"/>
    </row>
    <row r="296" spans="12:12" x14ac:dyDescent="0.2">
      <c r="L296" s="61"/>
    </row>
    <row r="297" spans="12:12" x14ac:dyDescent="0.2">
      <c r="L297" s="61"/>
    </row>
    <row r="298" spans="12:12" x14ac:dyDescent="0.2">
      <c r="L298" s="61"/>
    </row>
    <row r="299" spans="12:12" x14ac:dyDescent="0.2">
      <c r="L299" s="61"/>
    </row>
    <row r="300" spans="12:12" x14ac:dyDescent="0.2">
      <c r="L300" s="61"/>
    </row>
    <row r="301" spans="12:12" x14ac:dyDescent="0.2">
      <c r="L301" s="61"/>
    </row>
    <row r="302" spans="12:12" x14ac:dyDescent="0.2">
      <c r="L302" s="61"/>
    </row>
    <row r="303" spans="12:12" x14ac:dyDescent="0.2">
      <c r="L303" s="61"/>
    </row>
    <row r="304" spans="12:12" x14ac:dyDescent="0.2">
      <c r="L304" s="61"/>
    </row>
    <row r="305" spans="12:12" x14ac:dyDescent="0.2">
      <c r="L305" s="61"/>
    </row>
    <row r="306" spans="12:12" x14ac:dyDescent="0.2">
      <c r="L306" s="61"/>
    </row>
    <row r="307" spans="12:12" x14ac:dyDescent="0.2">
      <c r="L307" s="61"/>
    </row>
    <row r="308" spans="12:12" x14ac:dyDescent="0.2">
      <c r="L308" s="61"/>
    </row>
    <row r="309" spans="12:12" x14ac:dyDescent="0.2">
      <c r="L309" s="61"/>
    </row>
    <row r="310" spans="12:12" x14ac:dyDescent="0.2">
      <c r="L310" s="61"/>
    </row>
    <row r="311" spans="12:12" x14ac:dyDescent="0.2">
      <c r="L311" s="61"/>
    </row>
    <row r="312" spans="12:12" x14ac:dyDescent="0.2">
      <c r="L312" s="61"/>
    </row>
    <row r="313" spans="12:12" x14ac:dyDescent="0.2">
      <c r="L313" s="61"/>
    </row>
    <row r="314" spans="12:12" x14ac:dyDescent="0.2">
      <c r="L314" s="61"/>
    </row>
    <row r="315" spans="12:12" x14ac:dyDescent="0.2">
      <c r="L315" s="61"/>
    </row>
    <row r="316" spans="12:12" x14ac:dyDescent="0.2">
      <c r="L316" s="61"/>
    </row>
    <row r="317" spans="12:12" x14ac:dyDescent="0.2">
      <c r="L317" s="61"/>
    </row>
    <row r="318" spans="12:12" x14ac:dyDescent="0.2">
      <c r="L318" s="61"/>
    </row>
    <row r="319" spans="12:12" x14ac:dyDescent="0.2">
      <c r="L319" s="61"/>
    </row>
    <row r="320" spans="12:12" x14ac:dyDescent="0.2">
      <c r="L320" s="61"/>
    </row>
    <row r="321" spans="12:12" x14ac:dyDescent="0.2">
      <c r="L321" s="61"/>
    </row>
    <row r="322" spans="12:12" x14ac:dyDescent="0.2">
      <c r="L322" s="61"/>
    </row>
    <row r="323" spans="12:12" x14ac:dyDescent="0.2">
      <c r="L323" s="61"/>
    </row>
    <row r="324" spans="12:12" x14ac:dyDescent="0.2">
      <c r="L324" s="61"/>
    </row>
    <row r="325" spans="12:12" x14ac:dyDescent="0.2">
      <c r="L325" s="61"/>
    </row>
    <row r="326" spans="12:12" x14ac:dyDescent="0.2">
      <c r="L326" s="61"/>
    </row>
    <row r="327" spans="12:12" x14ac:dyDescent="0.2">
      <c r="L327" s="61"/>
    </row>
    <row r="328" spans="12:12" x14ac:dyDescent="0.2">
      <c r="L328" s="61"/>
    </row>
    <row r="329" spans="12:12" x14ac:dyDescent="0.2">
      <c r="L329" s="61"/>
    </row>
    <row r="330" spans="12:12" x14ac:dyDescent="0.2">
      <c r="L330" s="61"/>
    </row>
    <row r="331" spans="12:12" x14ac:dyDescent="0.2">
      <c r="L331" s="61"/>
    </row>
    <row r="332" spans="12:12" x14ac:dyDescent="0.2">
      <c r="L332" s="61"/>
    </row>
    <row r="333" spans="12:12" x14ac:dyDescent="0.2">
      <c r="L333" s="61"/>
    </row>
    <row r="334" spans="12:12" x14ac:dyDescent="0.2">
      <c r="L334" s="61"/>
    </row>
    <row r="335" spans="12:12" x14ac:dyDescent="0.2">
      <c r="L335" s="61"/>
    </row>
    <row r="336" spans="12:12" x14ac:dyDescent="0.2">
      <c r="L336" s="61"/>
    </row>
    <row r="337" spans="12:12" x14ac:dyDescent="0.2">
      <c r="L337" s="61"/>
    </row>
    <row r="338" spans="12:12" x14ac:dyDescent="0.2">
      <c r="L338" s="61"/>
    </row>
    <row r="339" spans="12:12" x14ac:dyDescent="0.2">
      <c r="L339" s="61"/>
    </row>
    <row r="340" spans="12:12" x14ac:dyDescent="0.2">
      <c r="L340" s="61"/>
    </row>
    <row r="341" spans="12:12" x14ac:dyDescent="0.2">
      <c r="L341" s="61"/>
    </row>
    <row r="342" spans="12:12" x14ac:dyDescent="0.2">
      <c r="L342" s="61"/>
    </row>
    <row r="343" spans="12:12" x14ac:dyDescent="0.2">
      <c r="L343" s="61"/>
    </row>
    <row r="344" spans="12:12" x14ac:dyDescent="0.2">
      <c r="L344" s="61"/>
    </row>
    <row r="345" spans="12:12" x14ac:dyDescent="0.2">
      <c r="L345" s="61"/>
    </row>
    <row r="346" spans="12:12" x14ac:dyDescent="0.2">
      <c r="L346" s="61"/>
    </row>
    <row r="347" spans="12:12" x14ac:dyDescent="0.2">
      <c r="L347" s="61"/>
    </row>
    <row r="348" spans="12:12" x14ac:dyDescent="0.2">
      <c r="L348" s="61"/>
    </row>
    <row r="349" spans="12:12" x14ac:dyDescent="0.2">
      <c r="L349" s="61"/>
    </row>
    <row r="350" spans="12:12" x14ac:dyDescent="0.2">
      <c r="L350" s="61"/>
    </row>
    <row r="351" spans="12:12" x14ac:dyDescent="0.2">
      <c r="L351" s="61"/>
    </row>
    <row r="352" spans="12:12" x14ac:dyDescent="0.2">
      <c r="L352" s="61"/>
    </row>
    <row r="353" spans="12:12" x14ac:dyDescent="0.2">
      <c r="L353" s="61"/>
    </row>
    <row r="354" spans="12:12" x14ac:dyDescent="0.2">
      <c r="L354" s="61"/>
    </row>
    <row r="355" spans="12:12" x14ac:dyDescent="0.2">
      <c r="L355" s="61"/>
    </row>
    <row r="356" spans="12:12" x14ac:dyDescent="0.2">
      <c r="L356" s="61"/>
    </row>
    <row r="357" spans="12:12" x14ac:dyDescent="0.2">
      <c r="L357" s="61"/>
    </row>
    <row r="358" spans="12:12" x14ac:dyDescent="0.2">
      <c r="L358" s="61"/>
    </row>
    <row r="359" spans="12:12" x14ac:dyDescent="0.2">
      <c r="L359" s="61"/>
    </row>
    <row r="360" spans="12:12" x14ac:dyDescent="0.2">
      <c r="L360" s="61"/>
    </row>
    <row r="361" spans="12:12" x14ac:dyDescent="0.2">
      <c r="L361" s="61"/>
    </row>
    <row r="362" spans="12:12" x14ac:dyDescent="0.2">
      <c r="L362" s="61"/>
    </row>
    <row r="363" spans="12:12" x14ac:dyDescent="0.2">
      <c r="L363" s="61"/>
    </row>
    <row r="364" spans="12:12" x14ac:dyDescent="0.2">
      <c r="L364" s="61"/>
    </row>
    <row r="365" spans="12:12" x14ac:dyDescent="0.2">
      <c r="L365" s="61"/>
    </row>
    <row r="366" spans="12:12" x14ac:dyDescent="0.2">
      <c r="L366" s="61"/>
    </row>
    <row r="367" spans="12:12" x14ac:dyDescent="0.2">
      <c r="L367" s="61"/>
    </row>
    <row r="368" spans="12:12" x14ac:dyDescent="0.2">
      <c r="L368" s="61"/>
    </row>
    <row r="369" spans="12:12" x14ac:dyDescent="0.2">
      <c r="L369" s="61"/>
    </row>
    <row r="370" spans="12:12" x14ac:dyDescent="0.2">
      <c r="L370" s="61"/>
    </row>
    <row r="371" spans="12:12" x14ac:dyDescent="0.2">
      <c r="L371" s="61"/>
    </row>
    <row r="372" spans="12:12" x14ac:dyDescent="0.2">
      <c r="L372" s="61"/>
    </row>
    <row r="373" spans="12:12" x14ac:dyDescent="0.2">
      <c r="L373" s="61"/>
    </row>
    <row r="374" spans="12:12" x14ac:dyDescent="0.2">
      <c r="L374" s="61"/>
    </row>
    <row r="375" spans="12:12" x14ac:dyDescent="0.2">
      <c r="L375" s="61"/>
    </row>
    <row r="376" spans="12:12" x14ac:dyDescent="0.2">
      <c r="L376" s="61"/>
    </row>
    <row r="377" spans="12:12" x14ac:dyDescent="0.2">
      <c r="L377" s="61"/>
    </row>
    <row r="378" spans="12:12" x14ac:dyDescent="0.2">
      <c r="L378" s="61"/>
    </row>
    <row r="379" spans="12:12" x14ac:dyDescent="0.2">
      <c r="L379" s="61"/>
    </row>
    <row r="380" spans="12:12" x14ac:dyDescent="0.2">
      <c r="L380" s="61"/>
    </row>
    <row r="381" spans="12:12" x14ac:dyDescent="0.2">
      <c r="L381" s="61"/>
    </row>
    <row r="382" spans="12:12" x14ac:dyDescent="0.2">
      <c r="L382" s="61"/>
    </row>
    <row r="383" spans="12:12" x14ac:dyDescent="0.2">
      <c r="L383" s="61"/>
    </row>
    <row r="384" spans="12:12" x14ac:dyDescent="0.2">
      <c r="L384" s="61"/>
    </row>
    <row r="385" spans="12:12" x14ac:dyDescent="0.2">
      <c r="L385" s="61"/>
    </row>
    <row r="386" spans="12:12" x14ac:dyDescent="0.2">
      <c r="L386" s="61"/>
    </row>
    <row r="387" spans="12:12" x14ac:dyDescent="0.2">
      <c r="L387" s="61"/>
    </row>
    <row r="388" spans="12:12" x14ac:dyDescent="0.2">
      <c r="L388" s="61"/>
    </row>
    <row r="389" spans="12:12" x14ac:dyDescent="0.2">
      <c r="L389" s="61"/>
    </row>
    <row r="390" spans="12:12" x14ac:dyDescent="0.2">
      <c r="L390" s="61"/>
    </row>
    <row r="391" spans="12:12" x14ac:dyDescent="0.2">
      <c r="L391" s="61"/>
    </row>
    <row r="392" spans="12:12" x14ac:dyDescent="0.2">
      <c r="L392" s="61"/>
    </row>
    <row r="393" spans="12:12" x14ac:dyDescent="0.2">
      <c r="L393" s="61"/>
    </row>
    <row r="394" spans="12:12" x14ac:dyDescent="0.2">
      <c r="L394" s="61"/>
    </row>
    <row r="395" spans="12:12" x14ac:dyDescent="0.2">
      <c r="L395" s="61"/>
    </row>
    <row r="396" spans="12:12" x14ac:dyDescent="0.2">
      <c r="L396" s="61"/>
    </row>
    <row r="397" spans="12:12" x14ac:dyDescent="0.2">
      <c r="L397" s="61"/>
    </row>
    <row r="398" spans="12:12" x14ac:dyDescent="0.2">
      <c r="L398" s="61"/>
    </row>
    <row r="399" spans="12:12" x14ac:dyDescent="0.2">
      <c r="L399" s="61"/>
    </row>
    <row r="400" spans="12:12" x14ac:dyDescent="0.2">
      <c r="L400" s="61"/>
    </row>
    <row r="401" spans="12:12" x14ac:dyDescent="0.2">
      <c r="L401" s="61"/>
    </row>
    <row r="402" spans="12:12" x14ac:dyDescent="0.2">
      <c r="L402" s="61"/>
    </row>
    <row r="403" spans="12:12" x14ac:dyDescent="0.2">
      <c r="L403" s="61"/>
    </row>
    <row r="404" spans="12:12" x14ac:dyDescent="0.2">
      <c r="L404" s="61"/>
    </row>
    <row r="405" spans="12:12" x14ac:dyDescent="0.2">
      <c r="L405" s="61"/>
    </row>
    <row r="406" spans="12:12" x14ac:dyDescent="0.2">
      <c r="L406" s="61"/>
    </row>
    <row r="407" spans="12:12" x14ac:dyDescent="0.2">
      <c r="L407" s="61"/>
    </row>
    <row r="408" spans="12:12" x14ac:dyDescent="0.2">
      <c r="L408" s="61"/>
    </row>
    <row r="409" spans="12:12" x14ac:dyDescent="0.2">
      <c r="L409" s="61"/>
    </row>
    <row r="410" spans="12:12" x14ac:dyDescent="0.2">
      <c r="L410" s="61"/>
    </row>
    <row r="411" spans="12:12" x14ac:dyDescent="0.2">
      <c r="L411" s="61"/>
    </row>
    <row r="412" spans="12:12" x14ac:dyDescent="0.2">
      <c r="L412" s="61"/>
    </row>
    <row r="413" spans="12:12" x14ac:dyDescent="0.2">
      <c r="L413" s="61"/>
    </row>
    <row r="414" spans="12:12" x14ac:dyDescent="0.2">
      <c r="L414" s="61"/>
    </row>
    <row r="415" spans="12:12" x14ac:dyDescent="0.2">
      <c r="L415" s="61"/>
    </row>
    <row r="416" spans="12:12" x14ac:dyDescent="0.2">
      <c r="L416" s="61"/>
    </row>
    <row r="417" spans="12:12" x14ac:dyDescent="0.2">
      <c r="L417" s="61"/>
    </row>
    <row r="418" spans="12:12" x14ac:dyDescent="0.2">
      <c r="L418" s="61"/>
    </row>
    <row r="419" spans="12:12" x14ac:dyDescent="0.2">
      <c r="L419" s="61"/>
    </row>
    <row r="420" spans="12:12" x14ac:dyDescent="0.2">
      <c r="L420" s="61"/>
    </row>
    <row r="421" spans="12:12" x14ac:dyDescent="0.2">
      <c r="L421" s="61"/>
    </row>
    <row r="422" spans="12:12" x14ac:dyDescent="0.2">
      <c r="L422" s="61"/>
    </row>
    <row r="423" spans="12:12" x14ac:dyDescent="0.2">
      <c r="L423" s="61"/>
    </row>
    <row r="424" spans="12:12" x14ac:dyDescent="0.2">
      <c r="L424" s="61"/>
    </row>
    <row r="425" spans="12:12" x14ac:dyDescent="0.2">
      <c r="L425" s="61"/>
    </row>
    <row r="426" spans="12:12" x14ac:dyDescent="0.2">
      <c r="L426" s="61"/>
    </row>
    <row r="427" spans="12:12" x14ac:dyDescent="0.2">
      <c r="L427" s="61"/>
    </row>
    <row r="428" spans="12:12" x14ac:dyDescent="0.2">
      <c r="L428" s="61"/>
    </row>
    <row r="429" spans="12:12" x14ac:dyDescent="0.2">
      <c r="L429" s="61"/>
    </row>
    <row r="430" spans="12:12" x14ac:dyDescent="0.2">
      <c r="L430" s="61"/>
    </row>
    <row r="431" spans="12:12" x14ac:dyDescent="0.2">
      <c r="L431" s="61"/>
    </row>
    <row r="432" spans="12:12" x14ac:dyDescent="0.2">
      <c r="L432" s="61"/>
    </row>
    <row r="433" spans="12:12" x14ac:dyDescent="0.2">
      <c r="L433" s="61"/>
    </row>
    <row r="434" spans="12:12" x14ac:dyDescent="0.2">
      <c r="L434" s="61"/>
    </row>
    <row r="435" spans="12:12" x14ac:dyDescent="0.2">
      <c r="L435" s="61"/>
    </row>
    <row r="436" spans="12:12" x14ac:dyDescent="0.2">
      <c r="L436" s="61"/>
    </row>
    <row r="437" spans="12:12" x14ac:dyDescent="0.2">
      <c r="L437" s="61"/>
    </row>
    <row r="438" spans="12:12" x14ac:dyDescent="0.2">
      <c r="L438" s="61"/>
    </row>
    <row r="439" spans="12:12" x14ac:dyDescent="0.2">
      <c r="L439" s="61"/>
    </row>
    <row r="440" spans="12:12" x14ac:dyDescent="0.2">
      <c r="L440" s="61"/>
    </row>
    <row r="441" spans="12:12" x14ac:dyDescent="0.2">
      <c r="L441" s="61"/>
    </row>
    <row r="442" spans="12:12" x14ac:dyDescent="0.2">
      <c r="L442" s="61"/>
    </row>
    <row r="443" spans="12:12" x14ac:dyDescent="0.2">
      <c r="L443" s="61"/>
    </row>
    <row r="444" spans="12:12" x14ac:dyDescent="0.2">
      <c r="L444" s="61"/>
    </row>
    <row r="445" spans="12:12" x14ac:dyDescent="0.2">
      <c r="L445" s="61"/>
    </row>
    <row r="446" spans="12:12" x14ac:dyDescent="0.2">
      <c r="L446" s="61"/>
    </row>
    <row r="447" spans="12:12" x14ac:dyDescent="0.2">
      <c r="L447" s="61"/>
    </row>
    <row r="448" spans="12:12" x14ac:dyDescent="0.2">
      <c r="L448" s="61"/>
    </row>
    <row r="449" spans="12:12" x14ac:dyDescent="0.2">
      <c r="L449" s="61"/>
    </row>
    <row r="450" spans="12:12" x14ac:dyDescent="0.2">
      <c r="L450" s="61"/>
    </row>
    <row r="451" spans="12:12" x14ac:dyDescent="0.2">
      <c r="L451" s="61"/>
    </row>
    <row r="452" spans="12:12" x14ac:dyDescent="0.2">
      <c r="L452" s="61"/>
    </row>
    <row r="453" spans="12:12" x14ac:dyDescent="0.2">
      <c r="L453" s="61"/>
    </row>
    <row r="454" spans="12:12" x14ac:dyDescent="0.2">
      <c r="L454" s="61"/>
    </row>
    <row r="455" spans="12:12" x14ac:dyDescent="0.2">
      <c r="L455" s="61"/>
    </row>
    <row r="456" spans="12:12" x14ac:dyDescent="0.2">
      <c r="L456" s="61"/>
    </row>
    <row r="457" spans="12:12" x14ac:dyDescent="0.2">
      <c r="L457" s="61"/>
    </row>
    <row r="458" spans="12:12" x14ac:dyDescent="0.2">
      <c r="L458" s="61"/>
    </row>
    <row r="459" spans="12:12" x14ac:dyDescent="0.2">
      <c r="L459" s="61"/>
    </row>
    <row r="460" spans="12:12" x14ac:dyDescent="0.2">
      <c r="L460" s="61"/>
    </row>
    <row r="461" spans="12:12" x14ac:dyDescent="0.2">
      <c r="L461" s="61"/>
    </row>
    <row r="462" spans="12:12" x14ac:dyDescent="0.2">
      <c r="L462" s="61"/>
    </row>
    <row r="463" spans="12:12" x14ac:dyDescent="0.2">
      <c r="L463" s="61"/>
    </row>
    <row r="464" spans="12:12" x14ac:dyDescent="0.2">
      <c r="L464" s="61"/>
    </row>
    <row r="465" spans="12:12" x14ac:dyDescent="0.2">
      <c r="L465" s="61"/>
    </row>
    <row r="466" spans="12:12" x14ac:dyDescent="0.2">
      <c r="L466" s="61"/>
    </row>
    <row r="467" spans="12:12" x14ac:dyDescent="0.2">
      <c r="L467" s="61"/>
    </row>
    <row r="468" spans="12:12" x14ac:dyDescent="0.2">
      <c r="L468" s="61"/>
    </row>
    <row r="469" spans="12:12" x14ac:dyDescent="0.2">
      <c r="L469" s="61"/>
    </row>
    <row r="470" spans="12:12" x14ac:dyDescent="0.2">
      <c r="L470" s="61"/>
    </row>
    <row r="471" spans="12:12" x14ac:dyDescent="0.2">
      <c r="L471" s="61"/>
    </row>
    <row r="472" spans="12:12" x14ac:dyDescent="0.2">
      <c r="L472" s="61"/>
    </row>
    <row r="473" spans="12:12" x14ac:dyDescent="0.2">
      <c r="L473" s="61"/>
    </row>
    <row r="474" spans="12:12" x14ac:dyDescent="0.2">
      <c r="L474" s="61"/>
    </row>
    <row r="475" spans="12:12" x14ac:dyDescent="0.2">
      <c r="L475" s="61"/>
    </row>
    <row r="476" spans="12:12" x14ac:dyDescent="0.2">
      <c r="L476" s="61"/>
    </row>
    <row r="477" spans="12:12" x14ac:dyDescent="0.2">
      <c r="L477" s="61"/>
    </row>
    <row r="478" spans="12:12" x14ac:dyDescent="0.2">
      <c r="L478" s="61"/>
    </row>
    <row r="479" spans="12:12" x14ac:dyDescent="0.2">
      <c r="L479" s="61"/>
    </row>
    <row r="480" spans="12:12" x14ac:dyDescent="0.2">
      <c r="L480" s="61"/>
    </row>
    <row r="481" spans="12:12" x14ac:dyDescent="0.2">
      <c r="L481" s="61"/>
    </row>
    <row r="482" spans="12:12" x14ac:dyDescent="0.2">
      <c r="L482" s="61"/>
    </row>
    <row r="483" spans="12:12" x14ac:dyDescent="0.2">
      <c r="L483" s="61"/>
    </row>
    <row r="484" spans="12:12" x14ac:dyDescent="0.2">
      <c r="L484" s="61"/>
    </row>
    <row r="485" spans="12:12" x14ac:dyDescent="0.2">
      <c r="L485" s="61"/>
    </row>
    <row r="486" spans="12:12" x14ac:dyDescent="0.2">
      <c r="L486" s="61"/>
    </row>
    <row r="487" spans="12:12" x14ac:dyDescent="0.2">
      <c r="L487" s="61"/>
    </row>
    <row r="488" spans="12:12" x14ac:dyDescent="0.2">
      <c r="L488" s="61"/>
    </row>
    <row r="489" spans="12:12" x14ac:dyDescent="0.2">
      <c r="L489" s="61"/>
    </row>
    <row r="490" spans="12:12" x14ac:dyDescent="0.2">
      <c r="L490" s="61"/>
    </row>
    <row r="491" spans="12:12" x14ac:dyDescent="0.2">
      <c r="L491" s="61"/>
    </row>
    <row r="492" spans="12:12" x14ac:dyDescent="0.2">
      <c r="L492" s="61"/>
    </row>
    <row r="493" spans="12:12" x14ac:dyDescent="0.2">
      <c r="L493" s="61"/>
    </row>
    <row r="494" spans="12:12" x14ac:dyDescent="0.2">
      <c r="L494" s="61"/>
    </row>
    <row r="495" spans="12:12" x14ac:dyDescent="0.2">
      <c r="L495" s="61"/>
    </row>
    <row r="496" spans="12:12" x14ac:dyDescent="0.2">
      <c r="L496" s="61"/>
    </row>
    <row r="497" spans="12:12" x14ac:dyDescent="0.2">
      <c r="L497" s="61"/>
    </row>
    <row r="498" spans="12:12" x14ac:dyDescent="0.2">
      <c r="L498" s="61"/>
    </row>
    <row r="499" spans="12:12" x14ac:dyDescent="0.2">
      <c r="L499" s="61"/>
    </row>
    <row r="500" spans="12:12" x14ac:dyDescent="0.2">
      <c r="L500" s="61"/>
    </row>
    <row r="501" spans="12:12" x14ac:dyDescent="0.2">
      <c r="L501" s="61"/>
    </row>
    <row r="502" spans="12:12" x14ac:dyDescent="0.2">
      <c r="L502" s="61"/>
    </row>
    <row r="503" spans="12:12" x14ac:dyDescent="0.2">
      <c r="L503" s="61"/>
    </row>
    <row r="504" spans="12:12" x14ac:dyDescent="0.2">
      <c r="L504" s="61"/>
    </row>
    <row r="505" spans="12:12" x14ac:dyDescent="0.2">
      <c r="L505" s="61"/>
    </row>
    <row r="506" spans="12:12" x14ac:dyDescent="0.2">
      <c r="L506" s="61"/>
    </row>
    <row r="507" spans="12:12" x14ac:dyDescent="0.2">
      <c r="L507" s="61"/>
    </row>
    <row r="508" spans="12:12" x14ac:dyDescent="0.2">
      <c r="L508" s="61"/>
    </row>
    <row r="509" spans="12:12" x14ac:dyDescent="0.2">
      <c r="L509" s="61"/>
    </row>
    <row r="510" spans="12:12" x14ac:dyDescent="0.2">
      <c r="L510" s="61"/>
    </row>
    <row r="511" spans="12:12" x14ac:dyDescent="0.2">
      <c r="L511" s="61"/>
    </row>
    <row r="512" spans="12:12" x14ac:dyDescent="0.2">
      <c r="L512" s="61"/>
    </row>
    <row r="513" spans="12:12" x14ac:dyDescent="0.2">
      <c r="L513" s="61"/>
    </row>
    <row r="514" spans="12:12" x14ac:dyDescent="0.2">
      <c r="L514" s="61"/>
    </row>
    <row r="515" spans="12:12" x14ac:dyDescent="0.2">
      <c r="L515" s="61"/>
    </row>
    <row r="516" spans="12:12" x14ac:dyDescent="0.2">
      <c r="L516" s="61"/>
    </row>
    <row r="517" spans="12:12" x14ac:dyDescent="0.2">
      <c r="L517" s="61"/>
    </row>
    <row r="518" spans="12:12" x14ac:dyDescent="0.2">
      <c r="L518" s="61"/>
    </row>
    <row r="519" spans="12:12" x14ac:dyDescent="0.2">
      <c r="L519" s="61"/>
    </row>
    <row r="520" spans="12:12" x14ac:dyDescent="0.2">
      <c r="L520" s="61"/>
    </row>
    <row r="521" spans="12:12" x14ac:dyDescent="0.2">
      <c r="L521" s="61"/>
    </row>
    <row r="522" spans="12:12" x14ac:dyDescent="0.2">
      <c r="L522" s="61"/>
    </row>
    <row r="523" spans="12:12" x14ac:dyDescent="0.2">
      <c r="L523" s="61"/>
    </row>
    <row r="524" spans="12:12" x14ac:dyDescent="0.2">
      <c r="L524" s="61"/>
    </row>
    <row r="525" spans="12:12" x14ac:dyDescent="0.2">
      <c r="L525" s="61"/>
    </row>
    <row r="526" spans="12:12" x14ac:dyDescent="0.2">
      <c r="L526" s="61"/>
    </row>
    <row r="527" spans="12:12" x14ac:dyDescent="0.2">
      <c r="L527" s="61"/>
    </row>
    <row r="528" spans="12:12" x14ac:dyDescent="0.2">
      <c r="L528" s="61"/>
    </row>
    <row r="529" spans="12:12" x14ac:dyDescent="0.2">
      <c r="L529" s="61"/>
    </row>
    <row r="530" spans="12:12" x14ac:dyDescent="0.2">
      <c r="L530" s="61"/>
    </row>
    <row r="531" spans="12:12" x14ac:dyDescent="0.2">
      <c r="L531" s="61"/>
    </row>
    <row r="532" spans="12:12" x14ac:dyDescent="0.2">
      <c r="L532" s="61"/>
    </row>
    <row r="533" spans="12:12" x14ac:dyDescent="0.2">
      <c r="L533" s="61"/>
    </row>
    <row r="534" spans="12:12" x14ac:dyDescent="0.2">
      <c r="L534" s="61"/>
    </row>
    <row r="535" spans="12:12" x14ac:dyDescent="0.2">
      <c r="L535" s="61"/>
    </row>
    <row r="536" spans="12:12" x14ac:dyDescent="0.2">
      <c r="L536" s="61"/>
    </row>
    <row r="537" spans="12:12" x14ac:dyDescent="0.2">
      <c r="L537" s="61"/>
    </row>
    <row r="538" spans="12:12" x14ac:dyDescent="0.2">
      <c r="L538" s="61"/>
    </row>
    <row r="539" spans="12:12" x14ac:dyDescent="0.2">
      <c r="L539" s="61"/>
    </row>
    <row r="540" spans="12:12" x14ac:dyDescent="0.2">
      <c r="L540" s="61"/>
    </row>
    <row r="541" spans="12:12" x14ac:dyDescent="0.2">
      <c r="L541" s="61"/>
    </row>
    <row r="542" spans="12:12" x14ac:dyDescent="0.2">
      <c r="L542" s="61"/>
    </row>
    <row r="543" spans="12:12" x14ac:dyDescent="0.2">
      <c r="L543" s="61"/>
    </row>
    <row r="544" spans="12:12" x14ac:dyDescent="0.2">
      <c r="L544" s="61"/>
    </row>
    <row r="545" spans="12:12" x14ac:dyDescent="0.2">
      <c r="L545" s="61"/>
    </row>
    <row r="546" spans="12:12" x14ac:dyDescent="0.2">
      <c r="L546" s="61"/>
    </row>
    <row r="547" spans="12:12" x14ac:dyDescent="0.2">
      <c r="L547" s="61"/>
    </row>
    <row r="548" spans="12:12" x14ac:dyDescent="0.2">
      <c r="L548" s="61"/>
    </row>
    <row r="549" spans="12:12" x14ac:dyDescent="0.2">
      <c r="L549" s="61"/>
    </row>
    <row r="550" spans="12:12" x14ac:dyDescent="0.2">
      <c r="L550" s="61"/>
    </row>
    <row r="551" spans="12:12" x14ac:dyDescent="0.2">
      <c r="L551" s="61"/>
    </row>
    <row r="552" spans="12:12" x14ac:dyDescent="0.2">
      <c r="L552" s="61"/>
    </row>
    <row r="553" spans="12:12" x14ac:dyDescent="0.2">
      <c r="L553" s="61"/>
    </row>
    <row r="554" spans="12:12" x14ac:dyDescent="0.2">
      <c r="L554" s="61"/>
    </row>
    <row r="555" spans="12:12" x14ac:dyDescent="0.2">
      <c r="L555" s="61"/>
    </row>
    <row r="556" spans="12:12" x14ac:dyDescent="0.2">
      <c r="L556" s="61"/>
    </row>
    <row r="557" spans="12:12" x14ac:dyDescent="0.2">
      <c r="L557" s="61"/>
    </row>
    <row r="558" spans="12:12" x14ac:dyDescent="0.2">
      <c r="L558" s="61"/>
    </row>
    <row r="559" spans="12:12" x14ac:dyDescent="0.2">
      <c r="L559" s="61"/>
    </row>
    <row r="560" spans="12:12" x14ac:dyDescent="0.2">
      <c r="L560" s="61"/>
    </row>
    <row r="561" spans="12:12" x14ac:dyDescent="0.2">
      <c r="L561" s="61"/>
    </row>
    <row r="562" spans="12:12" x14ac:dyDescent="0.2">
      <c r="L562" s="61"/>
    </row>
    <row r="563" spans="12:12" x14ac:dyDescent="0.2">
      <c r="L563" s="61"/>
    </row>
    <row r="564" spans="12:12" x14ac:dyDescent="0.2">
      <c r="L564" s="61"/>
    </row>
    <row r="565" spans="12:12" x14ac:dyDescent="0.2">
      <c r="L565" s="61"/>
    </row>
    <row r="566" spans="12:12" x14ac:dyDescent="0.2">
      <c r="L566" s="61"/>
    </row>
    <row r="567" spans="12:12" x14ac:dyDescent="0.2">
      <c r="L567" s="61"/>
    </row>
    <row r="568" spans="12:12" x14ac:dyDescent="0.2">
      <c r="L568" s="61"/>
    </row>
    <row r="569" spans="12:12" x14ac:dyDescent="0.2">
      <c r="L569" s="61"/>
    </row>
    <row r="570" spans="12:12" x14ac:dyDescent="0.2">
      <c r="L570" s="61"/>
    </row>
    <row r="571" spans="12:12" x14ac:dyDescent="0.2">
      <c r="L571" s="61"/>
    </row>
    <row r="572" spans="12:12" x14ac:dyDescent="0.2">
      <c r="L572" s="61"/>
    </row>
    <row r="573" spans="12:12" x14ac:dyDescent="0.2">
      <c r="L573" s="61"/>
    </row>
    <row r="574" spans="12:12" x14ac:dyDescent="0.2">
      <c r="L574" s="61"/>
    </row>
    <row r="575" spans="12:12" x14ac:dyDescent="0.2">
      <c r="L575" s="61"/>
    </row>
    <row r="576" spans="12:12" x14ac:dyDescent="0.2">
      <c r="L576" s="61"/>
    </row>
    <row r="577" spans="12:12" x14ac:dyDescent="0.2">
      <c r="L577" s="61"/>
    </row>
    <row r="578" spans="12:12" x14ac:dyDescent="0.2">
      <c r="L578" s="61"/>
    </row>
    <row r="579" spans="12:12" x14ac:dyDescent="0.2">
      <c r="L579" s="61"/>
    </row>
    <row r="580" spans="12:12" x14ac:dyDescent="0.2">
      <c r="L580" s="61"/>
    </row>
    <row r="581" spans="12:12" x14ac:dyDescent="0.2">
      <c r="L581" s="61"/>
    </row>
    <row r="582" spans="12:12" x14ac:dyDescent="0.2">
      <c r="L582" s="61"/>
    </row>
    <row r="583" spans="12:12" x14ac:dyDescent="0.2">
      <c r="L583" s="61"/>
    </row>
    <row r="584" spans="12:12" x14ac:dyDescent="0.2">
      <c r="L584" s="61"/>
    </row>
    <row r="585" spans="12:12" x14ac:dyDescent="0.2">
      <c r="L585" s="61"/>
    </row>
    <row r="586" spans="12:12" x14ac:dyDescent="0.2">
      <c r="L586" s="61"/>
    </row>
    <row r="587" spans="12:12" x14ac:dyDescent="0.2">
      <c r="L587" s="61"/>
    </row>
    <row r="588" spans="12:12" x14ac:dyDescent="0.2">
      <c r="L588" s="61"/>
    </row>
    <row r="589" spans="12:12" x14ac:dyDescent="0.2">
      <c r="L589" s="61"/>
    </row>
    <row r="590" spans="12:12" x14ac:dyDescent="0.2">
      <c r="L590" s="61"/>
    </row>
    <row r="591" spans="12:12" x14ac:dyDescent="0.2">
      <c r="L591" s="61"/>
    </row>
    <row r="592" spans="12:12" x14ac:dyDescent="0.2">
      <c r="L592" s="61"/>
    </row>
    <row r="593" spans="12:12" x14ac:dyDescent="0.2">
      <c r="L593" s="61"/>
    </row>
    <row r="594" spans="12:12" x14ac:dyDescent="0.2">
      <c r="L594" s="61"/>
    </row>
    <row r="595" spans="12:12" x14ac:dyDescent="0.2">
      <c r="L595" s="61"/>
    </row>
    <row r="596" spans="12:12" x14ac:dyDescent="0.2">
      <c r="L596" s="61"/>
    </row>
    <row r="597" spans="12:12" x14ac:dyDescent="0.2">
      <c r="L597" s="61"/>
    </row>
    <row r="598" spans="12:12" x14ac:dyDescent="0.2">
      <c r="L598" s="61"/>
    </row>
    <row r="599" spans="12:12" x14ac:dyDescent="0.2">
      <c r="L599" s="61"/>
    </row>
    <row r="600" spans="12:12" x14ac:dyDescent="0.2">
      <c r="L600" s="61"/>
    </row>
    <row r="601" spans="12:12" x14ac:dyDescent="0.2">
      <c r="L601" s="61"/>
    </row>
    <row r="602" spans="12:12" x14ac:dyDescent="0.2">
      <c r="L602" s="61"/>
    </row>
    <row r="603" spans="12:12" x14ac:dyDescent="0.2">
      <c r="L603" s="61"/>
    </row>
    <row r="604" spans="12:12" x14ac:dyDescent="0.2">
      <c r="L604" s="61"/>
    </row>
    <row r="605" spans="12:12" x14ac:dyDescent="0.2">
      <c r="L605" s="61"/>
    </row>
    <row r="606" spans="12:12" x14ac:dyDescent="0.2">
      <c r="L606" s="61"/>
    </row>
    <row r="607" spans="12:12" x14ac:dyDescent="0.2">
      <c r="L607" s="61"/>
    </row>
    <row r="608" spans="12:12" x14ac:dyDescent="0.2">
      <c r="L608" s="61"/>
    </row>
    <row r="609" spans="12:12" x14ac:dyDescent="0.2">
      <c r="L609" s="61"/>
    </row>
    <row r="610" spans="12:12" x14ac:dyDescent="0.2">
      <c r="L610" s="61"/>
    </row>
    <row r="611" spans="12:12" x14ac:dyDescent="0.2">
      <c r="L611" s="61"/>
    </row>
    <row r="612" spans="12:12" x14ac:dyDescent="0.2">
      <c r="L612" s="61"/>
    </row>
    <row r="613" spans="12:12" x14ac:dyDescent="0.2">
      <c r="L613" s="61"/>
    </row>
    <row r="614" spans="12:12" x14ac:dyDescent="0.2">
      <c r="L614" s="61"/>
    </row>
    <row r="615" spans="12:12" x14ac:dyDescent="0.2">
      <c r="L615" s="61"/>
    </row>
    <row r="616" spans="12:12" x14ac:dyDescent="0.2">
      <c r="L616" s="61"/>
    </row>
    <row r="617" spans="12:12" x14ac:dyDescent="0.2">
      <c r="L617" s="61"/>
    </row>
    <row r="618" spans="12:12" x14ac:dyDescent="0.2">
      <c r="L618" s="61"/>
    </row>
    <row r="619" spans="12:12" x14ac:dyDescent="0.2">
      <c r="L619" s="61"/>
    </row>
    <row r="620" spans="12:12" x14ac:dyDescent="0.2">
      <c r="L620" s="61"/>
    </row>
    <row r="621" spans="12:12" x14ac:dyDescent="0.2">
      <c r="L621" s="61"/>
    </row>
    <row r="622" spans="12:12" x14ac:dyDescent="0.2">
      <c r="L622" s="61"/>
    </row>
    <row r="623" spans="12:12" x14ac:dyDescent="0.2">
      <c r="L623" s="61"/>
    </row>
    <row r="624" spans="12:12" x14ac:dyDescent="0.2">
      <c r="L624" s="61"/>
    </row>
    <row r="625" spans="12:12" x14ac:dyDescent="0.2">
      <c r="L625" s="61"/>
    </row>
    <row r="626" spans="12:12" x14ac:dyDescent="0.2">
      <c r="L626" s="61"/>
    </row>
    <row r="627" spans="12:12" x14ac:dyDescent="0.2">
      <c r="L627" s="61"/>
    </row>
    <row r="628" spans="12:12" x14ac:dyDescent="0.2">
      <c r="L628" s="61"/>
    </row>
    <row r="629" spans="12:12" x14ac:dyDescent="0.2">
      <c r="L629" s="61"/>
    </row>
    <row r="630" spans="12:12" x14ac:dyDescent="0.2">
      <c r="L630" s="61"/>
    </row>
    <row r="631" spans="12:12" x14ac:dyDescent="0.2">
      <c r="L631" s="61"/>
    </row>
    <row r="632" spans="12:12" x14ac:dyDescent="0.2">
      <c r="L632" s="61"/>
    </row>
    <row r="633" spans="12:12" x14ac:dyDescent="0.2">
      <c r="L633" s="61"/>
    </row>
    <row r="634" spans="12:12" x14ac:dyDescent="0.2">
      <c r="L634" s="61"/>
    </row>
    <row r="635" spans="12:12" x14ac:dyDescent="0.2">
      <c r="L635" s="61"/>
    </row>
    <row r="636" spans="12:12" x14ac:dyDescent="0.2">
      <c r="L636" s="61"/>
    </row>
    <row r="637" spans="12:12" x14ac:dyDescent="0.2">
      <c r="L637" s="61"/>
    </row>
    <row r="638" spans="12:12" x14ac:dyDescent="0.2">
      <c r="L638" s="61"/>
    </row>
    <row r="639" spans="12:12" x14ac:dyDescent="0.2">
      <c r="L639" s="61"/>
    </row>
    <row r="640" spans="12:12" x14ac:dyDescent="0.2">
      <c r="L640" s="61"/>
    </row>
    <row r="641" spans="12:12" x14ac:dyDescent="0.2">
      <c r="L641" s="61"/>
    </row>
    <row r="642" spans="12:12" x14ac:dyDescent="0.2">
      <c r="L642" s="61"/>
    </row>
    <row r="643" spans="12:12" x14ac:dyDescent="0.2">
      <c r="L643" s="61"/>
    </row>
    <row r="644" spans="12:12" x14ac:dyDescent="0.2">
      <c r="L644" s="61"/>
    </row>
    <row r="645" spans="12:12" x14ac:dyDescent="0.2">
      <c r="L645" s="61"/>
    </row>
    <row r="646" spans="12:12" x14ac:dyDescent="0.2">
      <c r="L646" s="61"/>
    </row>
    <row r="647" spans="12:12" x14ac:dyDescent="0.2">
      <c r="L647" s="61"/>
    </row>
    <row r="648" spans="12:12" x14ac:dyDescent="0.2">
      <c r="L648" s="61"/>
    </row>
    <row r="649" spans="12:12" x14ac:dyDescent="0.2">
      <c r="L649" s="61"/>
    </row>
    <row r="650" spans="12:12" x14ac:dyDescent="0.2">
      <c r="L650" s="61"/>
    </row>
    <row r="651" spans="12:12" x14ac:dyDescent="0.2">
      <c r="L651" s="61"/>
    </row>
    <row r="652" spans="12:12" x14ac:dyDescent="0.2">
      <c r="L652" s="61"/>
    </row>
    <row r="653" spans="12:12" x14ac:dyDescent="0.2">
      <c r="L653" s="61"/>
    </row>
    <row r="654" spans="12:12" x14ac:dyDescent="0.2">
      <c r="L654" s="61"/>
    </row>
    <row r="655" spans="12:12" x14ac:dyDescent="0.2">
      <c r="L655" s="61"/>
    </row>
    <row r="656" spans="12:12" x14ac:dyDescent="0.2">
      <c r="L656" s="61"/>
    </row>
    <row r="657" spans="12:12" x14ac:dyDescent="0.2">
      <c r="L657" s="61"/>
    </row>
    <row r="658" spans="12:12" x14ac:dyDescent="0.2">
      <c r="L658" s="61"/>
    </row>
    <row r="659" spans="12:12" x14ac:dyDescent="0.2">
      <c r="L659" s="61"/>
    </row>
    <row r="660" spans="12:12" x14ac:dyDescent="0.2">
      <c r="L660" s="61"/>
    </row>
    <row r="661" spans="12:12" x14ac:dyDescent="0.2">
      <c r="L661" s="61"/>
    </row>
    <row r="662" spans="12:12" x14ac:dyDescent="0.2">
      <c r="L662" s="61"/>
    </row>
    <row r="663" spans="12:12" x14ac:dyDescent="0.2">
      <c r="L663" s="61"/>
    </row>
    <row r="664" spans="12:12" x14ac:dyDescent="0.2">
      <c r="L664" s="61"/>
    </row>
    <row r="665" spans="12:12" x14ac:dyDescent="0.2">
      <c r="L665" s="61"/>
    </row>
    <row r="666" spans="12:12" x14ac:dyDescent="0.2">
      <c r="L666" s="61"/>
    </row>
    <row r="667" spans="12:12" x14ac:dyDescent="0.2">
      <c r="L667" s="61"/>
    </row>
    <row r="668" spans="12:12" x14ac:dyDescent="0.2">
      <c r="L668" s="61"/>
    </row>
    <row r="669" spans="12:12" x14ac:dyDescent="0.2">
      <c r="L669" s="61"/>
    </row>
    <row r="670" spans="12:12" x14ac:dyDescent="0.2">
      <c r="L670" s="61"/>
    </row>
    <row r="671" spans="12:12" x14ac:dyDescent="0.2">
      <c r="L671" s="61"/>
    </row>
    <row r="672" spans="12:12" x14ac:dyDescent="0.2">
      <c r="L672" s="61"/>
    </row>
    <row r="673" spans="12:12" x14ac:dyDescent="0.2">
      <c r="L673" s="61"/>
    </row>
    <row r="674" spans="12:12" x14ac:dyDescent="0.2">
      <c r="L674" s="61"/>
    </row>
    <row r="675" spans="12:12" x14ac:dyDescent="0.2">
      <c r="L675" s="61"/>
    </row>
    <row r="676" spans="12:12" x14ac:dyDescent="0.2">
      <c r="L676" s="61"/>
    </row>
    <row r="677" spans="12:12" x14ac:dyDescent="0.2">
      <c r="L677" s="61"/>
    </row>
    <row r="678" spans="12:12" x14ac:dyDescent="0.2">
      <c r="L678" s="61"/>
    </row>
    <row r="679" spans="12:12" x14ac:dyDescent="0.2">
      <c r="L679" s="61"/>
    </row>
    <row r="680" spans="12:12" x14ac:dyDescent="0.2">
      <c r="L680" s="61"/>
    </row>
    <row r="681" spans="12:12" x14ac:dyDescent="0.2">
      <c r="L681" s="61"/>
    </row>
    <row r="682" spans="12:12" x14ac:dyDescent="0.2">
      <c r="L682" s="61"/>
    </row>
    <row r="683" spans="12:12" x14ac:dyDescent="0.2">
      <c r="L683" s="61"/>
    </row>
    <row r="684" spans="12:12" x14ac:dyDescent="0.2">
      <c r="L684" s="61"/>
    </row>
    <row r="685" spans="12:12" x14ac:dyDescent="0.2">
      <c r="L685" s="61"/>
    </row>
    <row r="686" spans="12:12" x14ac:dyDescent="0.2">
      <c r="L686" s="61"/>
    </row>
    <row r="687" spans="12:12" x14ac:dyDescent="0.2">
      <c r="L687" s="61"/>
    </row>
    <row r="688" spans="12:12" x14ac:dyDescent="0.2">
      <c r="L688" s="61"/>
    </row>
    <row r="689" spans="12:12" x14ac:dyDescent="0.2">
      <c r="L689" s="61"/>
    </row>
    <row r="690" spans="12:12" x14ac:dyDescent="0.2">
      <c r="L690" s="61"/>
    </row>
    <row r="691" spans="12:12" x14ac:dyDescent="0.2">
      <c r="L691" s="61"/>
    </row>
    <row r="692" spans="12:12" x14ac:dyDescent="0.2">
      <c r="L692" s="61"/>
    </row>
    <row r="693" spans="12:12" x14ac:dyDescent="0.2">
      <c r="L693" s="61"/>
    </row>
    <row r="694" spans="12:12" x14ac:dyDescent="0.2">
      <c r="L694" s="61"/>
    </row>
    <row r="695" spans="12:12" x14ac:dyDescent="0.2">
      <c r="L695" s="61"/>
    </row>
    <row r="696" spans="12:12" x14ac:dyDescent="0.2">
      <c r="L696" s="61"/>
    </row>
    <row r="697" spans="12:12" x14ac:dyDescent="0.2">
      <c r="L697" s="61"/>
    </row>
    <row r="698" spans="12:12" x14ac:dyDescent="0.2">
      <c r="L698" s="61"/>
    </row>
    <row r="699" spans="12:12" x14ac:dyDescent="0.2">
      <c r="L699" s="61"/>
    </row>
    <row r="700" spans="12:12" x14ac:dyDescent="0.2">
      <c r="L700" s="61"/>
    </row>
    <row r="701" spans="12:12" x14ac:dyDescent="0.2">
      <c r="L701" s="61"/>
    </row>
    <row r="702" spans="12:12" x14ac:dyDescent="0.2">
      <c r="L702" s="61"/>
    </row>
    <row r="703" spans="12:12" x14ac:dyDescent="0.2">
      <c r="L703" s="61"/>
    </row>
    <row r="704" spans="12:12" x14ac:dyDescent="0.2">
      <c r="L704" s="61"/>
    </row>
    <row r="705" spans="12:12" x14ac:dyDescent="0.2">
      <c r="L705" s="61"/>
    </row>
    <row r="706" spans="12:12" x14ac:dyDescent="0.2">
      <c r="L706" s="61"/>
    </row>
    <row r="707" spans="12:12" x14ac:dyDescent="0.2">
      <c r="L707" s="61"/>
    </row>
    <row r="708" spans="12:12" x14ac:dyDescent="0.2">
      <c r="L708" s="61"/>
    </row>
    <row r="709" spans="12:12" x14ac:dyDescent="0.2">
      <c r="L709" s="61"/>
    </row>
    <row r="710" spans="12:12" x14ac:dyDescent="0.2">
      <c r="L710" s="61"/>
    </row>
    <row r="711" spans="12:12" x14ac:dyDescent="0.2">
      <c r="L711" s="61"/>
    </row>
    <row r="712" spans="12:12" x14ac:dyDescent="0.2">
      <c r="L712" s="61"/>
    </row>
    <row r="713" spans="12:12" x14ac:dyDescent="0.2">
      <c r="L713" s="61"/>
    </row>
    <row r="714" spans="12:12" x14ac:dyDescent="0.2">
      <c r="L714" s="61"/>
    </row>
    <row r="715" spans="12:12" x14ac:dyDescent="0.2">
      <c r="L715" s="61"/>
    </row>
    <row r="716" spans="12:12" x14ac:dyDescent="0.2">
      <c r="L716" s="61"/>
    </row>
    <row r="717" spans="12:12" x14ac:dyDescent="0.2">
      <c r="L717" s="61"/>
    </row>
    <row r="718" spans="12:12" x14ac:dyDescent="0.2">
      <c r="L718" s="61"/>
    </row>
    <row r="719" spans="12:12" x14ac:dyDescent="0.2">
      <c r="L719" s="61"/>
    </row>
    <row r="720" spans="12:12" x14ac:dyDescent="0.2">
      <c r="L720" s="61"/>
    </row>
    <row r="721" spans="12:12" x14ac:dyDescent="0.2">
      <c r="L721" s="61"/>
    </row>
    <row r="722" spans="12:12" x14ac:dyDescent="0.2">
      <c r="L722" s="61"/>
    </row>
    <row r="723" spans="12:12" x14ac:dyDescent="0.2">
      <c r="L723" s="61"/>
    </row>
    <row r="724" spans="12:12" x14ac:dyDescent="0.2">
      <c r="L724" s="61"/>
    </row>
    <row r="725" spans="12:12" x14ac:dyDescent="0.2">
      <c r="L725" s="61"/>
    </row>
    <row r="726" spans="12:12" x14ac:dyDescent="0.2">
      <c r="L726" s="61"/>
    </row>
    <row r="727" spans="12:12" x14ac:dyDescent="0.2">
      <c r="L727" s="61"/>
    </row>
    <row r="728" spans="12:12" x14ac:dyDescent="0.2">
      <c r="L728" s="61"/>
    </row>
    <row r="729" spans="12:12" x14ac:dyDescent="0.2">
      <c r="L729" s="61"/>
    </row>
    <row r="730" spans="12:12" x14ac:dyDescent="0.2">
      <c r="L730" s="61"/>
    </row>
    <row r="731" spans="12:12" x14ac:dyDescent="0.2">
      <c r="L731" s="61"/>
    </row>
    <row r="732" spans="12:12" x14ac:dyDescent="0.2">
      <c r="L732" s="61"/>
    </row>
    <row r="733" spans="12:12" x14ac:dyDescent="0.2">
      <c r="L733" s="61"/>
    </row>
    <row r="734" spans="12:12" x14ac:dyDescent="0.2">
      <c r="L734" s="61"/>
    </row>
    <row r="735" spans="12:12" x14ac:dyDescent="0.2">
      <c r="L735" s="61"/>
    </row>
    <row r="736" spans="12:12" x14ac:dyDescent="0.2">
      <c r="L736" s="61"/>
    </row>
    <row r="737" spans="12:12" x14ac:dyDescent="0.2">
      <c r="L737" s="61"/>
    </row>
    <row r="738" spans="12:12" x14ac:dyDescent="0.2">
      <c r="L738" s="61"/>
    </row>
    <row r="739" spans="12:12" x14ac:dyDescent="0.2">
      <c r="L739" s="61"/>
    </row>
    <row r="740" spans="12:12" x14ac:dyDescent="0.2">
      <c r="L740" s="61"/>
    </row>
    <row r="741" spans="12:12" x14ac:dyDescent="0.2">
      <c r="L741" s="61"/>
    </row>
    <row r="742" spans="12:12" x14ac:dyDescent="0.2">
      <c r="L742" s="61"/>
    </row>
    <row r="743" spans="12:12" x14ac:dyDescent="0.2">
      <c r="L743" s="61"/>
    </row>
    <row r="744" spans="12:12" x14ac:dyDescent="0.2">
      <c r="L744" s="61"/>
    </row>
    <row r="745" spans="12:12" x14ac:dyDescent="0.2">
      <c r="L745" s="61"/>
    </row>
    <row r="746" spans="12:12" x14ac:dyDescent="0.2">
      <c r="L746" s="61"/>
    </row>
    <row r="747" spans="12:12" x14ac:dyDescent="0.2">
      <c r="L747" s="61"/>
    </row>
    <row r="748" spans="12:12" x14ac:dyDescent="0.2">
      <c r="L748" s="61"/>
    </row>
    <row r="749" spans="12:12" x14ac:dyDescent="0.2">
      <c r="L749" s="61"/>
    </row>
    <row r="750" spans="12:12" x14ac:dyDescent="0.2">
      <c r="L750" s="61"/>
    </row>
    <row r="751" spans="12:12" x14ac:dyDescent="0.2">
      <c r="L751" s="61"/>
    </row>
    <row r="752" spans="12:12" x14ac:dyDescent="0.2">
      <c r="L752" s="61"/>
    </row>
    <row r="753" spans="12:12" x14ac:dyDescent="0.2">
      <c r="L753" s="61"/>
    </row>
    <row r="754" spans="12:12" x14ac:dyDescent="0.2">
      <c r="L754" s="61"/>
    </row>
    <row r="755" spans="12:12" x14ac:dyDescent="0.2">
      <c r="L755" s="61"/>
    </row>
    <row r="756" spans="12:12" x14ac:dyDescent="0.2">
      <c r="L756" s="61"/>
    </row>
    <row r="757" spans="12:12" x14ac:dyDescent="0.2">
      <c r="L757" s="61"/>
    </row>
    <row r="758" spans="12:12" x14ac:dyDescent="0.2">
      <c r="L758" s="61"/>
    </row>
    <row r="759" spans="12:12" x14ac:dyDescent="0.2">
      <c r="L759" s="61"/>
    </row>
    <row r="760" spans="12:12" x14ac:dyDescent="0.2">
      <c r="L760" s="61"/>
    </row>
    <row r="761" spans="12:12" x14ac:dyDescent="0.2">
      <c r="L761" s="61"/>
    </row>
    <row r="762" spans="12:12" x14ac:dyDescent="0.2">
      <c r="L762" s="61"/>
    </row>
    <row r="763" spans="12:12" x14ac:dyDescent="0.2">
      <c r="L763" s="61"/>
    </row>
    <row r="764" spans="12:12" x14ac:dyDescent="0.2">
      <c r="L764" s="61"/>
    </row>
    <row r="765" spans="12:12" x14ac:dyDescent="0.2">
      <c r="L765" s="61"/>
    </row>
    <row r="766" spans="12:12" x14ac:dyDescent="0.2">
      <c r="L766" s="61"/>
    </row>
    <row r="767" spans="12:12" x14ac:dyDescent="0.2">
      <c r="L767" s="61"/>
    </row>
    <row r="768" spans="12:12" x14ac:dyDescent="0.2">
      <c r="L768" s="61"/>
    </row>
    <row r="769" spans="12:12" x14ac:dyDescent="0.2">
      <c r="L769" s="61"/>
    </row>
    <row r="770" spans="12:12" x14ac:dyDescent="0.2">
      <c r="L770" s="61"/>
    </row>
    <row r="771" spans="12:12" x14ac:dyDescent="0.2">
      <c r="L771" s="61"/>
    </row>
    <row r="772" spans="12:12" x14ac:dyDescent="0.2">
      <c r="L772" s="61"/>
    </row>
    <row r="773" spans="12:12" x14ac:dyDescent="0.2">
      <c r="L773" s="61"/>
    </row>
    <row r="774" spans="12:12" x14ac:dyDescent="0.2">
      <c r="L774" s="61"/>
    </row>
    <row r="775" spans="12:12" x14ac:dyDescent="0.2">
      <c r="L775" s="61"/>
    </row>
    <row r="776" spans="12:12" x14ac:dyDescent="0.2">
      <c r="L776" s="61"/>
    </row>
    <row r="777" spans="12:12" x14ac:dyDescent="0.2">
      <c r="L777" s="61"/>
    </row>
    <row r="778" spans="12:12" x14ac:dyDescent="0.2">
      <c r="L778" s="61"/>
    </row>
    <row r="779" spans="12:12" x14ac:dyDescent="0.2">
      <c r="L779" s="61"/>
    </row>
    <row r="780" spans="12:12" x14ac:dyDescent="0.2">
      <c r="L780" s="61"/>
    </row>
    <row r="781" spans="12:12" x14ac:dyDescent="0.2">
      <c r="L781" s="61"/>
    </row>
    <row r="782" spans="12:12" x14ac:dyDescent="0.2">
      <c r="L782" s="61"/>
    </row>
    <row r="783" spans="12:12" x14ac:dyDescent="0.2">
      <c r="L783" s="61"/>
    </row>
    <row r="784" spans="12:12" x14ac:dyDescent="0.2">
      <c r="L784" s="61"/>
    </row>
    <row r="785" spans="12:12" x14ac:dyDescent="0.2">
      <c r="L785" s="61"/>
    </row>
    <row r="786" spans="12:12" x14ac:dyDescent="0.2">
      <c r="L786" s="61"/>
    </row>
    <row r="787" spans="12:12" x14ac:dyDescent="0.2">
      <c r="L787" s="61"/>
    </row>
    <row r="788" spans="12:12" x14ac:dyDescent="0.2">
      <c r="L788" s="61"/>
    </row>
    <row r="789" spans="12:12" x14ac:dyDescent="0.2">
      <c r="L789" s="61"/>
    </row>
    <row r="790" spans="12:12" x14ac:dyDescent="0.2">
      <c r="L790" s="61"/>
    </row>
    <row r="791" spans="12:12" x14ac:dyDescent="0.2">
      <c r="L791" s="61"/>
    </row>
    <row r="792" spans="12:12" x14ac:dyDescent="0.2">
      <c r="L792" s="61"/>
    </row>
    <row r="793" spans="12:12" x14ac:dyDescent="0.2">
      <c r="L793" s="61"/>
    </row>
    <row r="794" spans="12:12" x14ac:dyDescent="0.2">
      <c r="L794" s="61"/>
    </row>
    <row r="795" spans="12:12" x14ac:dyDescent="0.2">
      <c r="L795" s="61"/>
    </row>
    <row r="796" spans="12:12" x14ac:dyDescent="0.2">
      <c r="L796" s="61"/>
    </row>
    <row r="797" spans="12:12" x14ac:dyDescent="0.2">
      <c r="L797" s="61"/>
    </row>
    <row r="798" spans="12:12" x14ac:dyDescent="0.2">
      <c r="L798" s="61"/>
    </row>
    <row r="799" spans="12:12" x14ac:dyDescent="0.2">
      <c r="L799" s="61"/>
    </row>
    <row r="800" spans="12:12" x14ac:dyDescent="0.2">
      <c r="L800" s="61"/>
    </row>
    <row r="801" spans="12:12" x14ac:dyDescent="0.2">
      <c r="L801" s="61"/>
    </row>
    <row r="802" spans="12:12" x14ac:dyDescent="0.2">
      <c r="L802" s="61"/>
    </row>
    <row r="803" spans="12:12" x14ac:dyDescent="0.2">
      <c r="L803" s="61"/>
    </row>
    <row r="804" spans="12:12" x14ac:dyDescent="0.2">
      <c r="L804" s="61"/>
    </row>
    <row r="805" spans="12:12" x14ac:dyDescent="0.2">
      <c r="L805" s="61"/>
    </row>
    <row r="806" spans="12:12" x14ac:dyDescent="0.2">
      <c r="L806" s="61"/>
    </row>
    <row r="807" spans="12:12" x14ac:dyDescent="0.2">
      <c r="L807" s="61"/>
    </row>
    <row r="808" spans="12:12" x14ac:dyDescent="0.2">
      <c r="L808" s="61"/>
    </row>
    <row r="809" spans="12:12" x14ac:dyDescent="0.2">
      <c r="L809" s="61"/>
    </row>
    <row r="810" spans="12:12" x14ac:dyDescent="0.2">
      <c r="L810" s="61"/>
    </row>
    <row r="811" spans="12:12" x14ac:dyDescent="0.2">
      <c r="L811" s="61"/>
    </row>
    <row r="812" spans="12:12" x14ac:dyDescent="0.2">
      <c r="L812" s="61"/>
    </row>
    <row r="813" spans="12:12" x14ac:dyDescent="0.2">
      <c r="L813" s="61"/>
    </row>
    <row r="814" spans="12:12" x14ac:dyDescent="0.2">
      <c r="L814" s="61"/>
    </row>
    <row r="815" spans="12:12" x14ac:dyDescent="0.2">
      <c r="L815" s="61"/>
    </row>
    <row r="816" spans="12:12" x14ac:dyDescent="0.2">
      <c r="L816" s="61"/>
    </row>
    <row r="817" spans="12:12" x14ac:dyDescent="0.2">
      <c r="L817" s="61"/>
    </row>
    <row r="818" spans="12:12" x14ac:dyDescent="0.2">
      <c r="L818" s="61"/>
    </row>
    <row r="819" spans="12:12" x14ac:dyDescent="0.2">
      <c r="L819" s="61"/>
    </row>
    <row r="820" spans="12:12" x14ac:dyDescent="0.2">
      <c r="L820" s="61"/>
    </row>
    <row r="821" spans="12:12" x14ac:dyDescent="0.2">
      <c r="L821" s="61"/>
    </row>
    <row r="822" spans="12:12" x14ac:dyDescent="0.2">
      <c r="L822" s="61"/>
    </row>
    <row r="823" spans="12:12" x14ac:dyDescent="0.2">
      <c r="L823" s="61"/>
    </row>
    <row r="824" spans="12:12" x14ac:dyDescent="0.2">
      <c r="L824" s="61"/>
    </row>
    <row r="825" spans="12:12" x14ac:dyDescent="0.2">
      <c r="L825" s="61"/>
    </row>
    <row r="826" spans="12:12" x14ac:dyDescent="0.2">
      <c r="L826" s="61"/>
    </row>
    <row r="827" spans="12:12" x14ac:dyDescent="0.2">
      <c r="L827" s="61"/>
    </row>
    <row r="828" spans="12:12" x14ac:dyDescent="0.2">
      <c r="L828" s="61"/>
    </row>
    <row r="829" spans="12:12" x14ac:dyDescent="0.2">
      <c r="L829" s="61"/>
    </row>
    <row r="830" spans="12:12" x14ac:dyDescent="0.2">
      <c r="L830" s="61"/>
    </row>
    <row r="831" spans="12:12" x14ac:dyDescent="0.2">
      <c r="L831" s="61"/>
    </row>
    <row r="832" spans="12:12" x14ac:dyDescent="0.2">
      <c r="L832" s="61"/>
    </row>
    <row r="833" spans="12:12" x14ac:dyDescent="0.2">
      <c r="L833" s="61"/>
    </row>
    <row r="834" spans="12:12" x14ac:dyDescent="0.2">
      <c r="L834" s="61"/>
    </row>
    <row r="835" spans="12:12" x14ac:dyDescent="0.2">
      <c r="L835" s="61"/>
    </row>
    <row r="836" spans="12:12" x14ac:dyDescent="0.2">
      <c r="L836" s="61"/>
    </row>
    <row r="837" spans="12:12" x14ac:dyDescent="0.2">
      <c r="L837" s="61"/>
    </row>
    <row r="838" spans="12:12" x14ac:dyDescent="0.2">
      <c r="L838" s="61"/>
    </row>
    <row r="839" spans="12:12" x14ac:dyDescent="0.2">
      <c r="L839" s="61"/>
    </row>
    <row r="840" spans="12:12" x14ac:dyDescent="0.2">
      <c r="L840" s="61"/>
    </row>
    <row r="841" spans="12:12" x14ac:dyDescent="0.2">
      <c r="L841" s="61"/>
    </row>
    <row r="842" spans="12:12" x14ac:dyDescent="0.2">
      <c r="L842" s="61"/>
    </row>
    <row r="843" spans="12:12" x14ac:dyDescent="0.2">
      <c r="L843" s="61"/>
    </row>
    <row r="844" spans="12:12" x14ac:dyDescent="0.2">
      <c r="L844" s="61"/>
    </row>
    <row r="845" spans="12:12" x14ac:dyDescent="0.2">
      <c r="L845" s="61"/>
    </row>
    <row r="846" spans="12:12" x14ac:dyDescent="0.2">
      <c r="L846" s="61"/>
    </row>
    <row r="847" spans="12:12" x14ac:dyDescent="0.2">
      <c r="L847" s="61"/>
    </row>
    <row r="848" spans="12:12" x14ac:dyDescent="0.2">
      <c r="L848" s="61"/>
    </row>
    <row r="849" spans="12:12" x14ac:dyDescent="0.2">
      <c r="L849" s="61"/>
    </row>
    <row r="850" spans="12:12" x14ac:dyDescent="0.2">
      <c r="L850" s="61"/>
    </row>
    <row r="851" spans="12:12" x14ac:dyDescent="0.2">
      <c r="L851" s="61"/>
    </row>
    <row r="852" spans="12:12" x14ac:dyDescent="0.2">
      <c r="L852" s="61"/>
    </row>
    <row r="853" spans="12:12" x14ac:dyDescent="0.2">
      <c r="L853" s="61"/>
    </row>
    <row r="854" spans="12:12" x14ac:dyDescent="0.2">
      <c r="L854" s="61"/>
    </row>
    <row r="855" spans="12:12" x14ac:dyDescent="0.2">
      <c r="L855" s="61"/>
    </row>
    <row r="856" spans="12:12" x14ac:dyDescent="0.2">
      <c r="L856" s="61"/>
    </row>
    <row r="857" spans="12:12" x14ac:dyDescent="0.2">
      <c r="L857" s="61"/>
    </row>
    <row r="858" spans="12:12" x14ac:dyDescent="0.2">
      <c r="L858" s="61"/>
    </row>
    <row r="859" spans="12:12" x14ac:dyDescent="0.2">
      <c r="L859" s="61"/>
    </row>
    <row r="860" spans="12:12" x14ac:dyDescent="0.2">
      <c r="L860" s="61"/>
    </row>
    <row r="861" spans="12:12" x14ac:dyDescent="0.2">
      <c r="L861" s="61"/>
    </row>
    <row r="862" spans="12:12" x14ac:dyDescent="0.2">
      <c r="L862" s="61"/>
    </row>
    <row r="863" spans="12:12" x14ac:dyDescent="0.2">
      <c r="L863" s="61"/>
    </row>
    <row r="864" spans="12:12" x14ac:dyDescent="0.2">
      <c r="L864" s="61"/>
    </row>
    <row r="865" spans="12:12" x14ac:dyDescent="0.2">
      <c r="L865" s="61"/>
    </row>
    <row r="866" spans="12:12" x14ac:dyDescent="0.2">
      <c r="L866" s="61"/>
    </row>
    <row r="867" spans="12:12" x14ac:dyDescent="0.2">
      <c r="L867" s="61"/>
    </row>
    <row r="868" spans="12:12" x14ac:dyDescent="0.2">
      <c r="L868" s="61"/>
    </row>
    <row r="869" spans="12:12" x14ac:dyDescent="0.2">
      <c r="L869" s="61"/>
    </row>
    <row r="870" spans="12:12" x14ac:dyDescent="0.2">
      <c r="L870" s="61"/>
    </row>
    <row r="871" spans="12:12" x14ac:dyDescent="0.2">
      <c r="L871" s="61"/>
    </row>
    <row r="872" spans="12:12" x14ac:dyDescent="0.2">
      <c r="L872" s="61"/>
    </row>
    <row r="873" spans="12:12" x14ac:dyDescent="0.2">
      <c r="L873" s="61"/>
    </row>
    <row r="874" spans="12:12" x14ac:dyDescent="0.2">
      <c r="L874" s="61"/>
    </row>
    <row r="875" spans="12:12" x14ac:dyDescent="0.2">
      <c r="L875" s="61"/>
    </row>
    <row r="876" spans="12:12" x14ac:dyDescent="0.2">
      <c r="L876" s="61"/>
    </row>
    <row r="877" spans="12:12" x14ac:dyDescent="0.2">
      <c r="L877" s="61"/>
    </row>
    <row r="878" spans="12:12" x14ac:dyDescent="0.2">
      <c r="L878" s="61"/>
    </row>
    <row r="879" spans="12:12" x14ac:dyDescent="0.2">
      <c r="L879" s="61"/>
    </row>
  </sheetData>
  <mergeCells count="5">
    <mergeCell ref="D40:G40"/>
    <mergeCell ref="D4:H4"/>
    <mergeCell ref="D1:G1"/>
    <mergeCell ref="I1:L1"/>
    <mergeCell ref="M1:N1"/>
  </mergeCells>
  <phoneticPr fontId="0" type="noConversion"/>
  <conditionalFormatting sqref="A5:B35">
    <cfRule type="expression" dxfId="1" priority="1" stopIfTrue="1">
      <formula>$B5="lørdag"</formula>
    </cfRule>
    <cfRule type="expression" dxfId="0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114</v>
      </c>
      <c r="I1" s="237" t="s">
        <v>51</v>
      </c>
      <c r="J1" s="238"/>
      <c r="K1" s="238"/>
      <c r="L1" s="239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88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Stamoplysninger!E19</f>
        <v>0</v>
      </c>
      <c r="D4" s="62"/>
      <c r="E4" s="63"/>
      <c r="F4" s="18"/>
      <c r="G4" s="18"/>
      <c r="H4" s="18"/>
      <c r="I4" s="67"/>
      <c r="J4" s="56">
        <f>Stamoplysninger!E10</f>
        <v>0</v>
      </c>
      <c r="K4" s="56">
        <v>0</v>
      </c>
      <c r="L4" s="56">
        <f>Stamoplysninger!E9</f>
        <v>0</v>
      </c>
      <c r="M4" s="107">
        <f>Stamoplysninger!E11</f>
        <v>0</v>
      </c>
      <c r="N4" s="56">
        <f>Stamoplysninger!E12</f>
        <v>0</v>
      </c>
    </row>
    <row r="5" spans="1:14" ht="13.5" thickBot="1" x14ac:dyDescent="0.25">
      <c r="A5" s="20">
        <f>DATE(Stamoplysninger!$C$1,1,1)</f>
        <v>45292</v>
      </c>
      <c r="B5" s="50" t="str">
        <f>VLOOKUP(WEEKDAY(A5,2),Stamoplysninger!$A$24:$D$30,2,FALSE)</f>
        <v>mandag</v>
      </c>
      <c r="C5" s="21">
        <f>I5+(C4+((F5*24)-G5*24)*60)</f>
        <v>0</v>
      </c>
      <c r="D5" s="4">
        <v>0</v>
      </c>
      <c r="E5" s="5">
        <v>0</v>
      </c>
      <c r="F5" s="22">
        <f>SUM(E5-D5)</f>
        <v>0</v>
      </c>
      <c r="G5" s="25">
        <v>0</v>
      </c>
      <c r="H5" s="49" t="s">
        <v>68</v>
      </c>
      <c r="I5" s="24"/>
      <c r="J5" s="95"/>
      <c r="K5" s="91"/>
      <c r="L5" s="96"/>
      <c r="M5" s="109"/>
      <c r="N5" s="110"/>
    </row>
    <row r="6" spans="1:14" ht="13.5" thickBot="1" x14ac:dyDescent="0.25">
      <c r="A6" s="20">
        <f>A5+1</f>
        <v>45293</v>
      </c>
      <c r="B6" s="50" t="str">
        <f>VLOOKUP(WEEKDAY(A6,2),Stamoplysninger!$A$24:$D$30,2,FALSE)</f>
        <v>tirsdag</v>
      </c>
      <c r="C6" s="21">
        <f>I6+(C5+((F6*24)-G6*24)*60)</f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5" si="0"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2"/>
      <c r="L6" s="97"/>
      <c r="M6" s="109"/>
      <c r="N6" s="111"/>
    </row>
    <row r="7" spans="1:14" ht="13.5" thickBot="1" x14ac:dyDescent="0.25">
      <c r="A7" s="20">
        <f t="shared" ref="A7:A35" si="1">A6+1</f>
        <v>45294</v>
      </c>
      <c r="B7" s="50" t="str">
        <f>VLOOKUP(WEEKDAY(A7,2),Stamoplysninger!$A$24:$D$30,2,FALSE)</f>
        <v>onsdag</v>
      </c>
      <c r="C7" s="21">
        <f>I7+(C6+((F7*24)-G7*24)*60)</f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0"/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2"/>
      <c r="L7" s="97"/>
      <c r="M7" s="109"/>
      <c r="N7" s="111"/>
    </row>
    <row r="8" spans="1:14" ht="13.5" thickBot="1" x14ac:dyDescent="0.25">
      <c r="A8" s="20">
        <f t="shared" si="1"/>
        <v>45295</v>
      </c>
      <c r="B8" s="50" t="str">
        <f>VLOOKUP(WEEKDAY(A8,2),Stamoplysninger!$A$24:$D$30,2,FALSE)</f>
        <v>torsdag</v>
      </c>
      <c r="C8" s="21">
        <f t="shared" ref="C8:C35" si="2">I8+(C7+((F8*24)-G8*24)*60)</f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0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2"/>
      <c r="L8" s="97"/>
      <c r="M8" s="109"/>
      <c r="N8" s="111"/>
    </row>
    <row r="9" spans="1:14" ht="13.5" thickBot="1" x14ac:dyDescent="0.25">
      <c r="A9" s="20">
        <f t="shared" si="1"/>
        <v>45296</v>
      </c>
      <c r="B9" s="50" t="str">
        <f>VLOOKUP(WEEKDAY(A9,2),Stamoplysninger!$A$24:$D$30,2,FALSE)</f>
        <v>fredag</v>
      </c>
      <c r="C9" s="21">
        <f t="shared" si="2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0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97"/>
      <c r="M9" s="109"/>
      <c r="N9" s="111"/>
    </row>
    <row r="10" spans="1:14" ht="13.5" thickBot="1" x14ac:dyDescent="0.25">
      <c r="A10" s="20">
        <f t="shared" si="1"/>
        <v>45297</v>
      </c>
      <c r="B10" s="50" t="str">
        <f>VLOOKUP(WEEKDAY(A10,2),Stamoplysninger!$A$24:$D$30,2,FALSE)</f>
        <v>lørdag</v>
      </c>
      <c r="C10" s="21">
        <f>I10+(C9+((F10*24)-G10*24)*60)</f>
        <v>0</v>
      </c>
      <c r="D10" s="4">
        <f>VLOOKUP(WEEKDAY($A10,2),Stamoplysninger!$A$24:$D$30,3,FALSE)</f>
        <v>0</v>
      </c>
      <c r="E10" s="5">
        <f>VLOOKUP(WEEKDAY($A10,2),Stamoplysninger!$A$24:$D$30,4,FALSE)</f>
        <v>0</v>
      </c>
      <c r="F10" s="22">
        <f t="shared" si="0"/>
        <v>0</v>
      </c>
      <c r="G10" s="25">
        <f>VLOOKUP(WEEKDAY($A10,2),Stamoplysninger!$A$24:$E$30,5,FALSE)</f>
        <v>0</v>
      </c>
      <c r="H10" s="49"/>
      <c r="I10" s="24"/>
      <c r="J10" s="95"/>
      <c r="K10" s="92"/>
      <c r="L10" s="97"/>
      <c r="M10" s="109"/>
      <c r="N10" s="111"/>
    </row>
    <row r="11" spans="1:14" ht="13.5" thickBot="1" x14ac:dyDescent="0.25">
      <c r="A11" s="20">
        <f t="shared" si="1"/>
        <v>45298</v>
      </c>
      <c r="B11" s="50" t="str">
        <f>VLOOKUP(WEEKDAY(A11,2),Stamoplysninger!$A$24:$D$30,2,FALSE)</f>
        <v>søndag</v>
      </c>
      <c r="C11" s="21">
        <f>I11+(C10+((F11*24)-G11*24)*60)</f>
        <v>0</v>
      </c>
      <c r="D11" s="4">
        <f>VLOOKUP(WEEKDAY($A11,2),Stamoplysninger!$A$24:$D$30,3,FALSE)</f>
        <v>0</v>
      </c>
      <c r="E11" s="5">
        <f>VLOOKUP(WEEKDAY($A11,2),Stamoplysninger!$A$24:$D$30,4,FALSE)</f>
        <v>0</v>
      </c>
      <c r="F11" s="22">
        <f t="shared" si="0"/>
        <v>0</v>
      </c>
      <c r="G11" s="25">
        <f>VLOOKUP(WEEKDAY($A11,2),Stamoplysninger!$A$24:$E$30,5,FALSE)</f>
        <v>0</v>
      </c>
      <c r="H11" s="23"/>
      <c r="I11" s="24"/>
      <c r="J11" s="95"/>
      <c r="K11" s="92"/>
      <c r="L11" s="97"/>
      <c r="M11" s="109"/>
      <c r="N11" s="111"/>
    </row>
    <row r="12" spans="1:14" ht="13.5" thickBot="1" x14ac:dyDescent="0.25">
      <c r="A12" s="20">
        <f t="shared" si="1"/>
        <v>45299</v>
      </c>
      <c r="B12" s="50" t="str">
        <f>VLOOKUP(WEEKDAY(A12,2),Stamoplysninger!$A$24:$D$30,2,FALSE)</f>
        <v>mandag</v>
      </c>
      <c r="C12" s="21">
        <f t="shared" si="2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0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98"/>
      <c r="M12" s="109"/>
      <c r="N12" s="111"/>
    </row>
    <row r="13" spans="1:14" ht="13.5" thickBot="1" x14ac:dyDescent="0.25">
      <c r="A13" s="20">
        <f t="shared" si="1"/>
        <v>45300</v>
      </c>
      <c r="B13" s="50" t="str">
        <f>VLOOKUP(WEEKDAY(A13,2),Stamoplysninger!$A$24:$D$30,2,FALSE)</f>
        <v>tirsdag</v>
      </c>
      <c r="C13" s="21">
        <f t="shared" si="2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0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2"/>
      <c r="L13" s="98"/>
      <c r="M13" s="109"/>
      <c r="N13" s="111"/>
    </row>
    <row r="14" spans="1:14" ht="13.5" thickBot="1" x14ac:dyDescent="0.25">
      <c r="A14" s="20">
        <f t="shared" si="1"/>
        <v>45301</v>
      </c>
      <c r="B14" s="50" t="str">
        <f>VLOOKUP(WEEKDAY(A14,2),Stamoplysninger!$A$24:$D$30,2,FALSE)</f>
        <v>onsdag</v>
      </c>
      <c r="C14" s="21">
        <f t="shared" si="2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0"/>
        <v>0.3083333333333334</v>
      </c>
      <c r="G14" s="25">
        <f>VLOOKUP(WEEKDAY($A14,2),Stamoplysninger!$A$24:$E$30,5,FALSE)</f>
        <v>0.3083333333333334</v>
      </c>
      <c r="H14" s="23"/>
      <c r="I14" s="24"/>
      <c r="J14" s="95"/>
      <c r="K14" s="92"/>
      <c r="L14" s="98"/>
      <c r="M14" s="109"/>
      <c r="N14" s="111"/>
    </row>
    <row r="15" spans="1:14" ht="13.5" thickBot="1" x14ac:dyDescent="0.25">
      <c r="A15" s="20">
        <f t="shared" si="1"/>
        <v>45302</v>
      </c>
      <c r="B15" s="50" t="str">
        <f>VLOOKUP(WEEKDAY(A15,2),Stamoplysninger!$A$24:$D$30,2,FALSE)</f>
        <v>torsdag</v>
      </c>
      <c r="C15" s="21">
        <f t="shared" si="2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0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2"/>
      <c r="L15" s="98"/>
      <c r="M15" s="109"/>
      <c r="N15" s="111"/>
    </row>
    <row r="16" spans="1:14" ht="13.5" thickBot="1" x14ac:dyDescent="0.25">
      <c r="A16" s="20">
        <f t="shared" si="1"/>
        <v>45303</v>
      </c>
      <c r="B16" s="50" t="str">
        <f>VLOOKUP(WEEKDAY(A16,2),Stamoplysninger!$A$24:$D$30,2,FALSE)</f>
        <v>fredag</v>
      </c>
      <c r="C16" s="21">
        <f t="shared" si="2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0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98"/>
      <c r="M16" s="109"/>
      <c r="N16" s="111"/>
    </row>
    <row r="17" spans="1:14" ht="13.5" thickBot="1" x14ac:dyDescent="0.25">
      <c r="A17" s="20">
        <f t="shared" si="1"/>
        <v>45304</v>
      </c>
      <c r="B17" s="50" t="str">
        <f>VLOOKUP(WEEKDAY(A17,2),Stamoplysninger!$A$24:$D$30,2,FALSE)</f>
        <v>lørdag</v>
      </c>
      <c r="C17" s="21">
        <f t="shared" si="2"/>
        <v>0</v>
      </c>
      <c r="D17" s="4">
        <f>VLOOKUP(WEEKDAY($A17,2),Stamoplysninger!$A$24:$D$30,3,FALSE)</f>
        <v>0</v>
      </c>
      <c r="E17" s="5">
        <f>VLOOKUP(WEEKDAY($A17,2),Stamoplysninger!$A$24:$D$30,4,FALSE)</f>
        <v>0</v>
      </c>
      <c r="F17" s="22">
        <f t="shared" si="0"/>
        <v>0</v>
      </c>
      <c r="G17" s="25">
        <f>VLOOKUP(WEEKDAY($A17,2),Stamoplysninger!$A$24:$E$30,5,FALSE)</f>
        <v>0</v>
      </c>
      <c r="H17" s="23"/>
      <c r="I17" s="24"/>
      <c r="J17" s="95"/>
      <c r="K17" s="92"/>
      <c r="L17" s="98"/>
      <c r="M17" s="109"/>
      <c r="N17" s="111"/>
    </row>
    <row r="18" spans="1:14" ht="13.5" thickBot="1" x14ac:dyDescent="0.25">
      <c r="A18" s="20">
        <f t="shared" si="1"/>
        <v>45305</v>
      </c>
      <c r="B18" s="50" t="str">
        <f>VLOOKUP(WEEKDAY(A18,2),Stamoplysninger!$A$24:$D$30,2,FALSE)</f>
        <v>søndag</v>
      </c>
      <c r="C18" s="21">
        <f t="shared" si="2"/>
        <v>0</v>
      </c>
      <c r="D18" s="4">
        <f>VLOOKUP(WEEKDAY($A18,2),Stamoplysninger!$A$24:$D$30,3,FALSE)</f>
        <v>0</v>
      </c>
      <c r="E18" s="5">
        <f>VLOOKUP(WEEKDAY($A18,2),Stamoplysninger!$A$24:$D$30,4,FALSE)</f>
        <v>0</v>
      </c>
      <c r="F18" s="22">
        <f t="shared" si="0"/>
        <v>0</v>
      </c>
      <c r="G18" s="25">
        <f>VLOOKUP(WEEKDAY($A18,2),Stamoplysninger!$A$24:$E$30,5,FALSE)</f>
        <v>0</v>
      </c>
      <c r="H18" s="23"/>
      <c r="I18" s="24"/>
      <c r="J18" s="95"/>
      <c r="K18" s="92"/>
      <c r="L18" s="98"/>
      <c r="M18" s="109"/>
      <c r="N18" s="111"/>
    </row>
    <row r="19" spans="1:14" ht="13.5" thickBot="1" x14ac:dyDescent="0.25">
      <c r="A19" s="20">
        <f t="shared" si="1"/>
        <v>45306</v>
      </c>
      <c r="B19" s="50" t="str">
        <f>VLOOKUP(WEEKDAY(A19,2),Stamoplysninger!$A$24:$D$30,2,FALSE)</f>
        <v>mandag</v>
      </c>
      <c r="C19" s="21">
        <f t="shared" si="2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0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2"/>
      <c r="L19" s="98"/>
      <c r="M19" s="109"/>
      <c r="N19" s="111"/>
    </row>
    <row r="20" spans="1:14" ht="13.5" thickBot="1" x14ac:dyDescent="0.25">
      <c r="A20" s="20">
        <f t="shared" si="1"/>
        <v>45307</v>
      </c>
      <c r="B20" s="50" t="str">
        <f>VLOOKUP(WEEKDAY(A20,2),Stamoplysninger!$A$24:$D$30,2,FALSE)</f>
        <v>tirsdag</v>
      </c>
      <c r="C20" s="21">
        <f t="shared" si="2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0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2"/>
      <c r="L20" s="98"/>
      <c r="M20" s="109"/>
      <c r="N20" s="111"/>
    </row>
    <row r="21" spans="1:14" ht="13.5" thickBot="1" x14ac:dyDescent="0.25">
      <c r="A21" s="20">
        <f t="shared" si="1"/>
        <v>45308</v>
      </c>
      <c r="B21" s="50" t="str">
        <f>VLOOKUP(WEEKDAY(A21,2),Stamoplysninger!$A$24:$D$30,2,FALSE)</f>
        <v>onsdag</v>
      </c>
      <c r="C21" s="21">
        <f t="shared" si="2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0"/>
        <v>0.3083333333333334</v>
      </c>
      <c r="G21" s="25">
        <f>VLOOKUP(WEEKDAY($A21,2),Stamoplysninger!$A$24:$E$30,5,FALSE)</f>
        <v>0.3083333333333334</v>
      </c>
      <c r="H21" s="23"/>
      <c r="I21" s="24"/>
      <c r="J21" s="95"/>
      <c r="K21" s="92"/>
      <c r="L21" s="98"/>
      <c r="M21" s="109"/>
      <c r="N21" s="111"/>
    </row>
    <row r="22" spans="1:14" ht="13.5" thickBot="1" x14ac:dyDescent="0.25">
      <c r="A22" s="20">
        <f t="shared" si="1"/>
        <v>45309</v>
      </c>
      <c r="B22" s="50" t="str">
        <f>VLOOKUP(WEEKDAY(A22,2),Stamoplysninger!$A$24:$D$30,2,FALSE)</f>
        <v>torsdag</v>
      </c>
      <c r="C22" s="21">
        <f t="shared" si="2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0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2"/>
      <c r="L22" s="98"/>
      <c r="M22" s="109"/>
      <c r="N22" s="111"/>
    </row>
    <row r="23" spans="1:14" ht="13.5" thickBot="1" x14ac:dyDescent="0.25">
      <c r="A23" s="20">
        <f t="shared" si="1"/>
        <v>45310</v>
      </c>
      <c r="B23" s="50" t="str">
        <f>VLOOKUP(WEEKDAY(A23,2),Stamoplysninger!$A$24:$D$30,2,FALSE)</f>
        <v>fredag</v>
      </c>
      <c r="C23" s="21">
        <f t="shared" si="2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0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98"/>
      <c r="M23" s="109"/>
      <c r="N23" s="111"/>
    </row>
    <row r="24" spans="1:14" ht="13.5" thickBot="1" x14ac:dyDescent="0.25">
      <c r="A24" s="20">
        <f t="shared" si="1"/>
        <v>45311</v>
      </c>
      <c r="B24" s="50" t="str">
        <f>VLOOKUP(WEEKDAY(A24,2),Stamoplysninger!$A$24:$D$30,2,FALSE)</f>
        <v>lørdag</v>
      </c>
      <c r="C24" s="21">
        <f t="shared" si="2"/>
        <v>0</v>
      </c>
      <c r="D24" s="4">
        <f>VLOOKUP(WEEKDAY($A24,2),Stamoplysninger!$A$24:$D$30,3,FALSE)</f>
        <v>0</v>
      </c>
      <c r="E24" s="5">
        <f>VLOOKUP(WEEKDAY($A24,2),Stamoplysninger!$A$24:$D$30,4,FALSE)</f>
        <v>0</v>
      </c>
      <c r="F24" s="22">
        <f t="shared" si="0"/>
        <v>0</v>
      </c>
      <c r="G24" s="25">
        <f>VLOOKUP(WEEKDAY($A24,2),Stamoplysninger!$A$24:$E$30,5,FALSE)</f>
        <v>0</v>
      </c>
      <c r="H24" s="23"/>
      <c r="I24" s="24"/>
      <c r="J24" s="95"/>
      <c r="K24" s="92"/>
      <c r="L24" s="98"/>
      <c r="M24" s="109"/>
      <c r="N24" s="111"/>
    </row>
    <row r="25" spans="1:14" ht="13.5" thickBot="1" x14ac:dyDescent="0.25">
      <c r="A25" s="20">
        <f t="shared" si="1"/>
        <v>45312</v>
      </c>
      <c r="B25" s="50" t="str">
        <f>VLOOKUP(WEEKDAY(A25,2),Stamoplysninger!$A$24:$D$30,2,FALSE)</f>
        <v>søndag</v>
      </c>
      <c r="C25" s="21">
        <f t="shared" si="2"/>
        <v>0</v>
      </c>
      <c r="D25" s="4">
        <f>VLOOKUP(WEEKDAY($A25,2),Stamoplysninger!$A$24:$D$30,3,FALSE)</f>
        <v>0</v>
      </c>
      <c r="E25" s="5">
        <f>VLOOKUP(WEEKDAY($A25,2),Stamoplysninger!$A$24:$D$30,4,FALSE)</f>
        <v>0</v>
      </c>
      <c r="F25" s="22">
        <f t="shared" si="0"/>
        <v>0</v>
      </c>
      <c r="G25" s="25">
        <f>VLOOKUP(WEEKDAY($A25,2),Stamoplysninger!$A$24:$E$30,5,FALSE)</f>
        <v>0</v>
      </c>
      <c r="H25" s="23"/>
      <c r="I25" s="24"/>
      <c r="J25" s="95"/>
      <c r="K25" s="92"/>
      <c r="L25" s="98"/>
      <c r="M25" s="109"/>
      <c r="N25" s="111"/>
    </row>
    <row r="26" spans="1:14" ht="13.5" thickBot="1" x14ac:dyDescent="0.25">
      <c r="A26" s="20">
        <f t="shared" si="1"/>
        <v>45313</v>
      </c>
      <c r="B26" s="50" t="str">
        <f>VLOOKUP(WEEKDAY(A26,2),Stamoplysninger!$A$24:$D$30,2,FALSE)</f>
        <v>mandag</v>
      </c>
      <c r="C26" s="21">
        <f t="shared" si="2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0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98"/>
      <c r="M26" s="109"/>
      <c r="N26" s="111"/>
    </row>
    <row r="27" spans="1:14" ht="13.5" thickBot="1" x14ac:dyDescent="0.25">
      <c r="A27" s="20">
        <f t="shared" si="1"/>
        <v>45314</v>
      </c>
      <c r="B27" s="50" t="str">
        <f>VLOOKUP(WEEKDAY(A27,2),Stamoplysninger!$A$24:$D$30,2,FALSE)</f>
        <v>tirsdag</v>
      </c>
      <c r="C27" s="21">
        <f t="shared" si="2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0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2"/>
      <c r="L27" s="98"/>
      <c r="M27" s="109"/>
      <c r="N27" s="111"/>
    </row>
    <row r="28" spans="1:14" ht="13.5" thickBot="1" x14ac:dyDescent="0.25">
      <c r="A28" s="20">
        <f t="shared" si="1"/>
        <v>45315</v>
      </c>
      <c r="B28" s="50" t="str">
        <f>VLOOKUP(WEEKDAY(A28,2),Stamoplysninger!$A$24:$D$30,2,FALSE)</f>
        <v>onsdag</v>
      </c>
      <c r="C28" s="21">
        <f t="shared" si="2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0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2"/>
      <c r="L28" s="98"/>
      <c r="M28" s="109"/>
      <c r="N28" s="111"/>
    </row>
    <row r="29" spans="1:14" ht="13.5" thickBot="1" x14ac:dyDescent="0.25">
      <c r="A29" s="20">
        <f t="shared" si="1"/>
        <v>45316</v>
      </c>
      <c r="B29" s="50" t="str">
        <f>VLOOKUP(WEEKDAY(A29,2),Stamoplysninger!$A$24:$D$30,2,FALSE)</f>
        <v>torsdag</v>
      </c>
      <c r="C29" s="21">
        <f t="shared" si="2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0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2"/>
      <c r="L29" s="98"/>
      <c r="M29" s="109"/>
      <c r="N29" s="111"/>
    </row>
    <row r="30" spans="1:14" ht="13.5" thickBot="1" x14ac:dyDescent="0.25">
      <c r="A30" s="20">
        <f t="shared" si="1"/>
        <v>45317</v>
      </c>
      <c r="B30" s="50" t="str">
        <f>VLOOKUP(WEEKDAY(A30,2),Stamoplysninger!$A$24:$D$30,2,FALSE)</f>
        <v>fredag</v>
      </c>
      <c r="C30" s="21">
        <f t="shared" si="2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0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98"/>
      <c r="M30" s="109"/>
      <c r="N30" s="111"/>
    </row>
    <row r="31" spans="1:14" ht="13.5" thickBot="1" x14ac:dyDescent="0.25">
      <c r="A31" s="20">
        <f t="shared" si="1"/>
        <v>45318</v>
      </c>
      <c r="B31" s="50" t="str">
        <f>VLOOKUP(WEEKDAY(A31,2),Stamoplysninger!$A$24:$D$30,2,FALSE)</f>
        <v>lørdag</v>
      </c>
      <c r="C31" s="21">
        <f t="shared" si="2"/>
        <v>0</v>
      </c>
      <c r="D31" s="4">
        <f>VLOOKUP(WEEKDAY($A31,2),Stamoplysninger!$A$24:$D$30,3,FALSE)</f>
        <v>0</v>
      </c>
      <c r="E31" s="5">
        <f>VLOOKUP(WEEKDAY($A31,2),Stamoplysninger!$A$24:$D$30,4,FALSE)</f>
        <v>0</v>
      </c>
      <c r="F31" s="22">
        <f t="shared" si="0"/>
        <v>0</v>
      </c>
      <c r="G31" s="25">
        <f>VLOOKUP(WEEKDAY($A31,2),Stamoplysninger!$A$24:$E$30,5,FALSE)</f>
        <v>0</v>
      </c>
      <c r="H31" s="23"/>
      <c r="I31" s="24"/>
      <c r="J31" s="95"/>
      <c r="K31" s="92"/>
      <c r="L31" s="98"/>
      <c r="M31" s="109"/>
      <c r="N31" s="111"/>
    </row>
    <row r="32" spans="1:14" ht="13.5" thickBot="1" x14ac:dyDescent="0.25">
      <c r="A32" s="20">
        <f t="shared" si="1"/>
        <v>45319</v>
      </c>
      <c r="B32" s="50" t="str">
        <f>VLOOKUP(WEEKDAY(A32,2),Stamoplysninger!$A$24:$D$30,2,FALSE)</f>
        <v>søndag</v>
      </c>
      <c r="C32" s="21">
        <f t="shared" si="2"/>
        <v>0</v>
      </c>
      <c r="D32" s="4">
        <f>VLOOKUP(WEEKDAY($A32,2),Stamoplysninger!$A$24:$D$30,3,FALSE)</f>
        <v>0</v>
      </c>
      <c r="E32" s="5">
        <f>VLOOKUP(WEEKDAY($A32,2),Stamoplysninger!$A$24:$D$30,4,FALSE)</f>
        <v>0</v>
      </c>
      <c r="F32" s="22">
        <f t="shared" si="0"/>
        <v>0</v>
      </c>
      <c r="G32" s="25">
        <f>VLOOKUP(WEEKDAY($A32,2),Stamoplysninger!$A$24:$E$30,5,FALSE)</f>
        <v>0</v>
      </c>
      <c r="H32" s="23"/>
      <c r="I32" s="24"/>
      <c r="J32" s="95"/>
      <c r="K32" s="92"/>
      <c r="L32" s="98"/>
      <c r="M32" s="109"/>
      <c r="N32" s="111"/>
    </row>
    <row r="33" spans="1:14" ht="13.5" thickBot="1" x14ac:dyDescent="0.25">
      <c r="A33" s="20">
        <f t="shared" si="1"/>
        <v>45320</v>
      </c>
      <c r="B33" s="50" t="str">
        <f>VLOOKUP(WEEKDAY(A33,2),Stamoplysninger!$A$24:$D$30,2,FALSE)</f>
        <v>mandag</v>
      </c>
      <c r="C33" s="21">
        <f t="shared" si="2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0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2"/>
      <c r="L33" s="98"/>
      <c r="M33" s="109"/>
      <c r="N33" s="111"/>
    </row>
    <row r="34" spans="1:14" ht="13.5" thickBot="1" x14ac:dyDescent="0.25">
      <c r="A34" s="20">
        <f t="shared" si="1"/>
        <v>45321</v>
      </c>
      <c r="B34" s="50" t="str">
        <f>VLOOKUP(WEEKDAY(A34,2),Stamoplysninger!$A$24:$D$30,2,FALSE)</f>
        <v>tirsdag</v>
      </c>
      <c r="C34" s="21">
        <f t="shared" si="2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0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2"/>
      <c r="L34" s="98"/>
      <c r="M34" s="109"/>
      <c r="N34" s="111"/>
    </row>
    <row r="35" spans="1:14" ht="13.5" thickBot="1" x14ac:dyDescent="0.25">
      <c r="A35" s="20">
        <f t="shared" si="1"/>
        <v>45322</v>
      </c>
      <c r="B35" s="50" t="str">
        <f>VLOOKUP(WEEKDAY(A35,2),Stamoplysninger!$A$24:$D$30,2,FALSE)</f>
        <v>onsdag</v>
      </c>
      <c r="C35" s="21">
        <f t="shared" si="2"/>
        <v>0</v>
      </c>
      <c r="D35" s="4">
        <f>VLOOKUP(WEEKDAY($A35,2),Stamoplysninger!$A$24:$D$30,3,FALSE)</f>
        <v>0.33333333333333331</v>
      </c>
      <c r="E35" s="5">
        <f>VLOOKUP(WEEKDAY($A35,2),Stamoplysninger!$A$24:$D$30,4,FALSE)</f>
        <v>0.64166666666666672</v>
      </c>
      <c r="F35" s="22">
        <f t="shared" si="0"/>
        <v>0.3083333333333334</v>
      </c>
      <c r="G35" s="25">
        <f>VLOOKUP(WEEKDAY($A35,2),Stamoplysninger!$A$24:$E$30,5,FALSE)</f>
        <v>0.3083333333333334</v>
      </c>
      <c r="H35" s="23"/>
      <c r="I35" s="24"/>
      <c r="J35" s="95"/>
      <c r="K35" s="92"/>
      <c r="L35" s="98"/>
      <c r="M35" s="109"/>
      <c r="N35" s="111"/>
    </row>
    <row r="36" spans="1:14" ht="13.5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2"/>
      <c r="L36" s="98"/>
      <c r="M36" s="109"/>
      <c r="N36" s="111"/>
    </row>
    <row r="37" spans="1:14" ht="13.5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98"/>
      <c r="M37" s="109"/>
      <c r="N37" s="111"/>
    </row>
    <row r="38" spans="1:14" ht="13.5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98"/>
      <c r="M38" s="109"/>
      <c r="N38" s="111"/>
    </row>
    <row r="39" spans="1:14" ht="13.5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3"/>
      <c r="L39" s="98"/>
      <c r="M39" s="109"/>
      <c r="N39" s="112"/>
    </row>
    <row r="40" spans="1:14" ht="13.5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J4-SUM(J5:J38)+Stamoplysninger!F31</f>
        <v>15.41666666666667</v>
      </c>
      <c r="K40" s="70">
        <f>K4-SUM(K5:K38)</f>
        <v>0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thickBot="1" x14ac:dyDescent="0.25">
      <c r="A41" s="35"/>
      <c r="B41" s="36" t="s">
        <v>34</v>
      </c>
      <c r="C41" s="37">
        <f>C40/60</f>
        <v>0</v>
      </c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4">
    <mergeCell ref="I1:L1"/>
    <mergeCell ref="D1:G1"/>
    <mergeCell ref="D40:G40"/>
    <mergeCell ref="M1:N1"/>
  </mergeCells>
  <phoneticPr fontId="0" type="noConversion"/>
  <conditionalFormatting sqref="A5:B35">
    <cfRule type="expression" dxfId="23" priority="1" stopIfTrue="1">
      <formula>$B5="lørdag"</formula>
    </cfRule>
    <cfRule type="expression" dxfId="22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7" t="str">
        <f>Stamoplysninger!B6</f>
        <v>Indsæt dit navn</v>
      </c>
      <c r="E1" s="248"/>
      <c r="F1" s="248"/>
      <c r="G1" s="249"/>
      <c r="H1" s="66" t="s">
        <v>115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88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januar!C40</f>
        <v>0</v>
      </c>
      <c r="D4" s="62"/>
      <c r="E4" s="63"/>
      <c r="F4" s="18"/>
      <c r="G4" s="18"/>
      <c r="H4" s="18"/>
      <c r="I4" s="67"/>
      <c r="J4" s="56">
        <f>januar!J40</f>
        <v>15.41666666666667</v>
      </c>
      <c r="K4" s="56">
        <v>0</v>
      </c>
      <c r="L4" s="56">
        <f>januar!L40</f>
        <v>0</v>
      </c>
      <c r="M4" s="107">
        <f>januar!M40</f>
        <v>0</v>
      </c>
      <c r="N4" s="56">
        <f>januar!N40</f>
        <v>0</v>
      </c>
    </row>
    <row r="5" spans="1:14" ht="13.5" customHeight="1" thickBot="1" x14ac:dyDescent="0.25">
      <c r="A5" s="20">
        <f>DATE(Stamoplysninger!$C$1,2,1)</f>
        <v>45323</v>
      </c>
      <c r="B5" s="50" t="str">
        <f>VLOOKUP(WEEKDAY(A5,2),Stamoplysninger!$A$24:$D$30,2,FALSE)</f>
        <v>torsdag</v>
      </c>
      <c r="C5" s="21">
        <f>I5+(C4+((F5*24)-G5*24)*60)</f>
        <v>0</v>
      </c>
      <c r="D5" s="4">
        <f>VLOOKUP(WEEKDAY($A5,2),Stamoplysninger!$A$24:$D$30,3,FALSE)</f>
        <v>0.33333333333333331</v>
      </c>
      <c r="E5" s="5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23"/>
      <c r="I5" s="24"/>
      <c r="J5" s="95"/>
      <c r="K5" s="91"/>
      <c r="L5" s="57"/>
      <c r="M5" s="109"/>
      <c r="N5" s="110"/>
    </row>
    <row r="6" spans="1:14" ht="13.5" customHeight="1" thickBot="1" x14ac:dyDescent="0.25">
      <c r="A6" s="20">
        <f>A5+1</f>
        <v>45324</v>
      </c>
      <c r="B6" s="50" t="str">
        <f>VLOOKUP(WEEKDAY(A6,2),Stamoplysninger!$A$24:$D$30,2,FALSE)</f>
        <v>fredag</v>
      </c>
      <c r="C6" s="21">
        <f t="shared" ref="C6:C26" si="0">I6+(C5+((F6*24)-G6*24)*60)</f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3" si="1"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2"/>
      <c r="L6" s="57"/>
      <c r="M6" s="109"/>
      <c r="N6" s="111"/>
    </row>
    <row r="7" spans="1:14" ht="13.5" customHeight="1" thickBot="1" x14ac:dyDescent="0.25">
      <c r="A7" s="20">
        <f t="shared" ref="A7:A33" si="2">A6+1</f>
        <v>45325</v>
      </c>
      <c r="B7" s="50" t="str">
        <f>VLOOKUP(WEEKDAY(A7,2),Stamoplysninger!$A$24:$D$30,2,FALSE)</f>
        <v>lørdag</v>
      </c>
      <c r="C7" s="21">
        <f t="shared" si="0"/>
        <v>0</v>
      </c>
      <c r="D7" s="4">
        <f>VLOOKUP(WEEKDAY($A7,2),Stamoplysninger!$A$24:$D$30,3,FALSE)</f>
        <v>0</v>
      </c>
      <c r="E7" s="5">
        <f>VLOOKUP(WEEKDAY($A7,2),Stamoplysninger!$A$24:$D$30,4,FALSE)</f>
        <v>0</v>
      </c>
      <c r="F7" s="22">
        <f t="shared" si="1"/>
        <v>0</v>
      </c>
      <c r="G7" s="25">
        <f>VLOOKUP(WEEKDAY($A7,2),Stamoplysninger!$A$24:$E$30,5,FALSE)</f>
        <v>0</v>
      </c>
      <c r="H7" s="23"/>
      <c r="I7" s="24"/>
      <c r="J7" s="95"/>
      <c r="K7" s="92"/>
      <c r="L7" s="57"/>
      <c r="M7" s="109"/>
      <c r="N7" s="111"/>
    </row>
    <row r="8" spans="1:14" ht="13.5" customHeight="1" thickBot="1" x14ac:dyDescent="0.25">
      <c r="A8" s="20">
        <f t="shared" si="2"/>
        <v>45326</v>
      </c>
      <c r="B8" s="50" t="str">
        <f>VLOOKUP(WEEKDAY(A8,2),Stamoplysninger!$A$24:$D$30,2,FALSE)</f>
        <v>søndag</v>
      </c>
      <c r="C8" s="21">
        <f t="shared" si="0"/>
        <v>0</v>
      </c>
      <c r="D8" s="4">
        <f>VLOOKUP(WEEKDAY($A8,2),Stamoplysninger!$A$24:$D$30,3,FALSE)</f>
        <v>0</v>
      </c>
      <c r="E8" s="5">
        <f>VLOOKUP(WEEKDAY($A8,2),Stamoplysninger!$A$24:$D$30,4,FALSE)</f>
        <v>0</v>
      </c>
      <c r="F8" s="22">
        <f t="shared" si="1"/>
        <v>0</v>
      </c>
      <c r="G8" s="25">
        <f>VLOOKUP(WEEKDAY($A8,2),Stamoplysninger!$A$24:$E$30,5,FALSE)</f>
        <v>0</v>
      </c>
      <c r="H8" s="23"/>
      <c r="I8" s="24"/>
      <c r="J8" s="95"/>
      <c r="K8" s="92"/>
      <c r="L8" s="57"/>
      <c r="M8" s="109"/>
      <c r="N8" s="111"/>
    </row>
    <row r="9" spans="1:14" ht="13.5" customHeight="1" thickBot="1" x14ac:dyDescent="0.25">
      <c r="A9" s="20">
        <f t="shared" si="2"/>
        <v>45327</v>
      </c>
      <c r="B9" s="50" t="str">
        <f>VLOOKUP(WEEKDAY(A9,2),Stamoplysninger!$A$24:$D$30,2,FALSE)</f>
        <v>mandag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57"/>
      <c r="M9" s="109"/>
      <c r="N9" s="111"/>
    </row>
    <row r="10" spans="1:14" ht="13.5" customHeight="1" thickBot="1" x14ac:dyDescent="0.25">
      <c r="A10" s="20">
        <f t="shared" si="2"/>
        <v>45328</v>
      </c>
      <c r="B10" s="50" t="str">
        <f>VLOOKUP(WEEKDAY(A10,2),Stamoplysninger!$A$24:$D$30,2,FALSE)</f>
        <v>tirsdag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24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2"/>
        <v>45329</v>
      </c>
      <c r="B11" s="50" t="str">
        <f>VLOOKUP(WEEKDAY(A11,2),Stamoplysninger!$A$24:$D$30,2,FALSE)</f>
        <v>onsdag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2"/>
        <v>45330</v>
      </c>
      <c r="B12" s="50" t="str">
        <f>VLOOKUP(WEEKDAY(A12,2),Stamoplysninger!$A$24:$D$30,2,FALSE)</f>
        <v>torsdag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99"/>
      <c r="M12" s="109"/>
      <c r="N12" s="111"/>
    </row>
    <row r="13" spans="1:14" ht="13.5" customHeight="1" thickBot="1" x14ac:dyDescent="0.25">
      <c r="A13" s="20">
        <f t="shared" si="2"/>
        <v>45331</v>
      </c>
      <c r="B13" s="50" t="str">
        <f>VLOOKUP(WEEKDAY(A13,2),Stamoplysninger!$A$24:$D$30,2,FALSE)</f>
        <v>fredag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1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2"/>
        <v>45332</v>
      </c>
      <c r="B14" s="50" t="str">
        <f>VLOOKUP(WEEKDAY(A14,2),Stamoplysninger!$A$24:$D$30,2,FALSE)</f>
        <v>lørdag</v>
      </c>
      <c r="C14" s="21">
        <f t="shared" si="0"/>
        <v>0</v>
      </c>
      <c r="D14" s="4">
        <f>VLOOKUP(WEEKDAY($A14,2),Stamoplysninger!$A$24:$D$30,3,FALSE)</f>
        <v>0</v>
      </c>
      <c r="E14" s="5">
        <f>VLOOKUP(WEEKDAY($A14,2),Stamoplysninger!$A$24:$D$30,4,FALSE)</f>
        <v>0</v>
      </c>
      <c r="F14" s="22">
        <f t="shared" si="1"/>
        <v>0</v>
      </c>
      <c r="G14" s="25">
        <f>VLOOKUP(WEEKDAY($A14,2),Stamoplysninger!$A$24:$E$30,5,FALSE)</f>
        <v>0</v>
      </c>
      <c r="H14" s="23"/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2"/>
        <v>45333</v>
      </c>
      <c r="B15" s="50" t="str">
        <f>VLOOKUP(WEEKDAY(A15,2),Stamoplysninger!$A$24:$D$30,2,FALSE)</f>
        <v>søndag</v>
      </c>
      <c r="C15" s="21">
        <f t="shared" si="0"/>
        <v>0</v>
      </c>
      <c r="D15" s="4">
        <f>VLOOKUP(WEEKDAY($A15,2),Stamoplysninger!$A$24:$D$30,3,FALSE)</f>
        <v>0</v>
      </c>
      <c r="E15" s="5">
        <f>VLOOKUP(WEEKDAY($A15,2),Stamoplysninger!$A$24:$D$30,4,FALSE)</f>
        <v>0</v>
      </c>
      <c r="F15" s="22">
        <f t="shared" si="1"/>
        <v>0</v>
      </c>
      <c r="G15" s="25">
        <f>VLOOKUP(WEEKDAY($A15,2),Stamoplysninger!$A$24:$E$30,5,FALSE)</f>
        <v>0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2"/>
        <v>45334</v>
      </c>
      <c r="B16" s="50" t="str">
        <f>VLOOKUP(WEEKDAY(A16,2),Stamoplysninger!$A$24:$D$30,2,FALSE)</f>
        <v>mandag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20">
        <f t="shared" si="2"/>
        <v>45335</v>
      </c>
      <c r="B17" s="50" t="str">
        <f>VLOOKUP(WEEKDAY(A17,2),Stamoplysninger!$A$24:$D$30,2,FALSE)</f>
        <v>tirsdag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20">
        <f t="shared" si="2"/>
        <v>45336</v>
      </c>
      <c r="B18" s="50" t="str">
        <f>VLOOKUP(WEEKDAY(A18,2),Stamoplysninger!$A$24:$D$30,2,FALSE)</f>
        <v>onsdag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20">
        <f t="shared" si="2"/>
        <v>45337</v>
      </c>
      <c r="B19" s="50" t="str">
        <f>VLOOKUP(WEEKDAY(A19,2),Stamoplysninger!$A$24:$D$30,2,FALSE)</f>
        <v>torsdag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45338</v>
      </c>
      <c r="B20" s="50" t="str">
        <f>VLOOKUP(WEEKDAY(A20,2),Stamoplysninger!$A$24:$D$30,2,FALSE)</f>
        <v>fredag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45339</v>
      </c>
      <c r="B21" s="50" t="str">
        <f>VLOOKUP(WEEKDAY(A21,2),Stamoplysninger!$A$24:$D$30,2,FALSE)</f>
        <v>lørdag</v>
      </c>
      <c r="C21" s="21">
        <f>I21+(C20+((F21*24)-G21*24)*60)</f>
        <v>0</v>
      </c>
      <c r="D21" s="4">
        <f>VLOOKUP(WEEKDAY($A21,2),Stamoplysninger!$A$24:$D$30,3,FALSE)</f>
        <v>0</v>
      </c>
      <c r="E21" s="5">
        <f>VLOOKUP(WEEKDAY($A21,2),Stamoplysninger!$A$24:$D$30,4,FALSE)</f>
        <v>0</v>
      </c>
      <c r="F21" s="22">
        <f t="shared" si="1"/>
        <v>0</v>
      </c>
      <c r="G21" s="25">
        <f>VLOOKUP(WEEKDAY($A21,2),Stamoplysninger!$A$24:$E$30,5,FALSE)</f>
        <v>0</v>
      </c>
      <c r="H21" s="23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2"/>
        <v>45340</v>
      </c>
      <c r="B22" s="50" t="str">
        <f>VLOOKUP(WEEKDAY(A22,2),Stamoplysninger!$A$24:$D$30,2,FALSE)</f>
        <v>søndag</v>
      </c>
      <c r="C22" s="21">
        <f t="shared" si="0"/>
        <v>0</v>
      </c>
      <c r="D22" s="4">
        <f>VLOOKUP(WEEKDAY($A22,2),Stamoplysninger!$A$24:$D$30,3,FALSE)</f>
        <v>0</v>
      </c>
      <c r="E22" s="5">
        <f>VLOOKUP(WEEKDAY($A22,2),Stamoplysninger!$A$24:$D$30,4,FALSE)</f>
        <v>0</v>
      </c>
      <c r="F22" s="22">
        <f t="shared" si="1"/>
        <v>0</v>
      </c>
      <c r="G22" s="25">
        <f>VLOOKUP(WEEKDAY($A22,2),Stamoplysninger!$A$24:$E$30,5,FALSE)</f>
        <v>0</v>
      </c>
      <c r="H22" s="23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2"/>
        <v>45341</v>
      </c>
      <c r="B23" s="50" t="str">
        <f>VLOOKUP(WEEKDAY(A23,2),Stamoplysninger!$A$24:$D$30,2,FALSE)</f>
        <v>mandag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2"/>
        <v>45342</v>
      </c>
      <c r="B24" s="50" t="str">
        <f>VLOOKUP(WEEKDAY(A24,2),Stamoplysninger!$A$24:$D$30,2,FALSE)</f>
        <v>tirsdag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2"/>
        <v>45343</v>
      </c>
      <c r="B25" s="50" t="str">
        <f>VLOOKUP(WEEKDAY(A25,2),Stamoplysninger!$A$24:$D$30,2,FALSE)</f>
        <v>onsdag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2"/>
        <v>45344</v>
      </c>
      <c r="B26" s="50" t="str">
        <f>VLOOKUP(WEEKDAY(A26,2),Stamoplysninger!$A$24:$D$30,2,FALSE)</f>
        <v>torsdag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2"/>
        <v>45345</v>
      </c>
      <c r="B27" s="50" t="str">
        <f>VLOOKUP(WEEKDAY(A27,2),Stamoplysninger!$A$24:$D$30,2,FALSE)</f>
        <v>fredag</v>
      </c>
      <c r="C27" s="21">
        <f>I27+(C26+((F27*24)-G27*24)*60)</f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2"/>
        <v>45346</v>
      </c>
      <c r="B28" s="50" t="str">
        <f>VLOOKUP(WEEKDAY(A28,2),Stamoplysninger!$A$24:$D$30,2,FALSE)</f>
        <v>lørdag</v>
      </c>
      <c r="C28" s="21">
        <f t="shared" ref="C28:C31" si="3">I28+(C27+((F28*24)-G28*24)*60)</f>
        <v>0</v>
      </c>
      <c r="D28" s="4">
        <f>VLOOKUP(WEEKDAY($A28,2),Stamoplysninger!$A$24:$D$30,3,FALSE)</f>
        <v>0</v>
      </c>
      <c r="E28" s="5">
        <f>VLOOKUP(WEEKDAY($A28,2),Stamoplysninger!$A$24:$D$30,4,FALSE)</f>
        <v>0</v>
      </c>
      <c r="F28" s="22">
        <f t="shared" si="1"/>
        <v>0</v>
      </c>
      <c r="G28" s="25">
        <f>VLOOKUP(WEEKDAY($A28,2),Stamoplysninger!$A$24:$E$30,5,FALSE)</f>
        <v>0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2"/>
        <v>45347</v>
      </c>
      <c r="B29" s="50" t="str">
        <f>VLOOKUP(WEEKDAY(A29,2),Stamoplysninger!$A$24:$D$30,2,FALSE)</f>
        <v>søndag</v>
      </c>
      <c r="C29" s="21">
        <f t="shared" si="3"/>
        <v>0</v>
      </c>
      <c r="D29" s="4">
        <f>VLOOKUP(WEEKDAY($A29,2),Stamoplysninger!$A$24:$D$30,3,FALSE)</f>
        <v>0</v>
      </c>
      <c r="E29" s="5">
        <f>VLOOKUP(WEEKDAY($A29,2),Stamoplysninger!$A$24:$D$30,4,FALSE)</f>
        <v>0</v>
      </c>
      <c r="F29" s="22">
        <f t="shared" si="1"/>
        <v>0</v>
      </c>
      <c r="G29" s="25">
        <f>VLOOKUP(WEEKDAY($A29,2),Stamoplysninger!$A$24:$E$30,5,FALSE)</f>
        <v>0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2"/>
        <v>45348</v>
      </c>
      <c r="B30" s="50" t="str">
        <f>VLOOKUP(WEEKDAY(A30,2),Stamoplysninger!$A$24:$D$30,2,FALSE)</f>
        <v>mandag</v>
      </c>
      <c r="C30" s="21">
        <f t="shared" si="3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2"/>
        <v>45349</v>
      </c>
      <c r="B31" s="50" t="str">
        <f>VLOOKUP(WEEKDAY(A31,2),Stamoplysninger!$A$24:$D$30,2,FALSE)</f>
        <v>tirsdag</v>
      </c>
      <c r="C31" s="21">
        <f t="shared" si="3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2"/>
        <v>45350</v>
      </c>
      <c r="B32" s="50" t="str">
        <f>VLOOKUP(WEEKDAY(A32,2),Stamoplysninger!$A$24:$D$30,2,FALSE)</f>
        <v>onsdag</v>
      </c>
      <c r="C32" s="21">
        <f>I32+(C31+((F32*24)-G32*24)*60)</f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1"/>
        <v>0.3083333333333334</v>
      </c>
      <c r="G32" s="25">
        <f>VLOOKUP(WEEKDAY($A32,2),Stamoplysninger!$A$24:$E$30,5,FALSE)</f>
        <v>0.3083333333333334</v>
      </c>
      <c r="H32" s="23"/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2"/>
        <v>45351</v>
      </c>
      <c r="B33" s="50" t="str">
        <f>VLOOKUP(WEEKDAY(A33,2),Stamoplysninger!$A$24:$D$30,2,FALSE)</f>
        <v>torsdag</v>
      </c>
      <c r="C33" s="21">
        <f t="shared" ref="C33" si="4">I33+(C32+((F33*24)-G33*24)*60)</f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1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/>
      <c r="B34" s="50"/>
      <c r="C34" s="21"/>
      <c r="D34" s="4"/>
      <c r="E34" s="5"/>
      <c r="F34" s="22"/>
      <c r="G34" s="25"/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/>
      <c r="B35" s="26"/>
      <c r="C35" s="21"/>
      <c r="D35" s="4"/>
      <c r="E35" s="27"/>
      <c r="F35" s="22"/>
      <c r="G35" s="25"/>
      <c r="H35" s="23"/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4"/>
      <c r="H36" s="23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28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9"/>
      <c r="E38" s="30"/>
      <c r="F38" s="22"/>
      <c r="G38" s="24"/>
      <c r="H38" s="74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0"/>
      <c r="M39" s="109"/>
      <c r="N39" s="111"/>
    </row>
    <row r="40" spans="1:14" ht="13.5" customHeight="1" thickBot="1" x14ac:dyDescent="0.25">
      <c r="A40" s="6"/>
      <c r="B40" s="33" t="s">
        <v>33</v>
      </c>
      <c r="C40" s="34">
        <f>C33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30.833333333333339</v>
      </c>
      <c r="K40" s="70">
        <f>K4-SUM(K5:K39)</f>
        <v>0</v>
      </c>
      <c r="L40" s="70">
        <f>L4-SUM(L5:L39)</f>
        <v>0</v>
      </c>
      <c r="M40" s="108">
        <f t="shared" ref="M40:N40" si="5">M4-SUM(M5:M39)</f>
        <v>0</v>
      </c>
      <c r="N40" s="70">
        <f t="shared" si="5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4">
    <mergeCell ref="I1:L1"/>
    <mergeCell ref="D1:G1"/>
    <mergeCell ref="D40:G40"/>
    <mergeCell ref="M1:N1"/>
  </mergeCells>
  <phoneticPr fontId="0" type="noConversion"/>
  <conditionalFormatting sqref="A5:B34">
    <cfRule type="expression" dxfId="21" priority="1" stopIfTrue="1">
      <formula>$B5="lørdag"</formula>
    </cfRule>
    <cfRule type="expression" dxfId="20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7" t="str">
        <f>Stamoplysninger!B6</f>
        <v>Indsæt dit navn</v>
      </c>
      <c r="E1" s="248"/>
      <c r="F1" s="248"/>
      <c r="G1" s="249"/>
      <c r="H1" s="66" t="s">
        <v>116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88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februar!C40</f>
        <v>0</v>
      </c>
      <c r="D4" s="243"/>
      <c r="E4" s="244"/>
      <c r="F4" s="244"/>
      <c r="G4" s="244"/>
      <c r="H4" s="245"/>
      <c r="I4" s="67"/>
      <c r="J4" s="56">
        <f>februar!J40</f>
        <v>30.833333333333339</v>
      </c>
      <c r="K4" s="56">
        <v>0</v>
      </c>
      <c r="L4" s="56">
        <f>februar!L40</f>
        <v>0</v>
      </c>
      <c r="M4" s="107">
        <f>februar!M40</f>
        <v>0</v>
      </c>
      <c r="N4" s="56">
        <f>februar!N40</f>
        <v>0</v>
      </c>
    </row>
    <row r="5" spans="1:14" ht="13.5" customHeight="1" thickBot="1" x14ac:dyDescent="0.25">
      <c r="A5" s="20">
        <f>DATE(Stamoplysninger!$C$1,3,1)</f>
        <v>45352</v>
      </c>
      <c r="B5" s="50" t="str">
        <f>VLOOKUP(WEEKDAY(A5,2),Stamoplysninger!$A$24:$D$30,2,FALSE)</f>
        <v>fredag</v>
      </c>
      <c r="C5" s="21">
        <f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24"/>
      <c r="J5" s="95"/>
      <c r="K5" s="91"/>
      <c r="L5" s="100"/>
      <c r="M5" s="109"/>
      <c r="N5" s="110"/>
    </row>
    <row r="6" spans="1:14" ht="13.5" customHeight="1" thickBot="1" x14ac:dyDescent="0.25">
      <c r="A6" s="20">
        <f>A5+1</f>
        <v>45353</v>
      </c>
      <c r="B6" s="50" t="str">
        <f>VLOOKUP(WEEKDAY(A6,2),Stamoplysninger!$A$24:$D$30,2,FALSE)</f>
        <v>lørdag</v>
      </c>
      <c r="C6" s="21">
        <f t="shared" ref="C6:C35" si="0">I6+(C5+((F6*24)-G6*24)*60)</f>
        <v>0</v>
      </c>
      <c r="D6" s="4">
        <f>VLOOKUP(WEEKDAY($A6,2),Stamoplysninger!$A$24:$D$30,3,FALSE)</f>
        <v>0</v>
      </c>
      <c r="E6" s="5">
        <f>VLOOKUP(WEEKDAY($A6,2),Stamoplysninger!$A$24:$D$30,4,FALSE)</f>
        <v>0</v>
      </c>
      <c r="F6" s="22">
        <f t="shared" ref="F6:F35" si="1">SUM(E6-D6)</f>
        <v>0</v>
      </c>
      <c r="G6" s="25">
        <f>VLOOKUP(WEEKDAY($A6,2),Stamoplysninger!$A$24:$E$30,5,FALSE)</f>
        <v>0</v>
      </c>
      <c r="H6" s="23"/>
      <c r="I6" s="24"/>
      <c r="J6" s="95"/>
      <c r="K6" s="92"/>
      <c r="L6" s="100"/>
      <c r="M6" s="109"/>
      <c r="N6" s="111"/>
    </row>
    <row r="7" spans="1:14" ht="13.5" customHeight="1" thickBot="1" x14ac:dyDescent="0.25">
      <c r="A7" s="20">
        <f t="shared" ref="A7:A35" si="2">A6+1</f>
        <v>45354</v>
      </c>
      <c r="B7" s="50" t="str">
        <f>VLOOKUP(WEEKDAY(A7,2),Stamoplysninger!$A$24:$D$30,2,FALSE)</f>
        <v>søndag</v>
      </c>
      <c r="C7" s="21">
        <f t="shared" si="0"/>
        <v>0</v>
      </c>
      <c r="D7" s="4">
        <f>VLOOKUP(WEEKDAY($A7,2),Stamoplysninger!$A$24:$D$30,3,FALSE)</f>
        <v>0</v>
      </c>
      <c r="E7" s="5">
        <f>VLOOKUP(WEEKDAY($A7,2),Stamoplysninger!$A$24:$D$30,4,FALSE)</f>
        <v>0</v>
      </c>
      <c r="F7" s="22">
        <f t="shared" si="1"/>
        <v>0</v>
      </c>
      <c r="G7" s="25">
        <f>VLOOKUP(WEEKDAY($A7,2),Stamoplysninger!$A$24:$E$30,5,FALSE)</f>
        <v>0</v>
      </c>
      <c r="H7" s="23"/>
      <c r="I7" s="24"/>
      <c r="J7" s="95"/>
      <c r="K7" s="92"/>
      <c r="L7" s="100"/>
      <c r="M7" s="109"/>
      <c r="N7" s="111"/>
    </row>
    <row r="8" spans="1:14" ht="13.5" customHeight="1" thickBot="1" x14ac:dyDescent="0.25">
      <c r="A8" s="20">
        <f t="shared" si="2"/>
        <v>45355</v>
      </c>
      <c r="B8" s="50" t="str">
        <f>VLOOKUP(WEEKDAY(A8,2),Stamoplysninger!$A$24:$D$30,2,FALSE)</f>
        <v>mandag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2"/>
      <c r="L8" s="100"/>
      <c r="M8" s="109"/>
      <c r="N8" s="111"/>
    </row>
    <row r="9" spans="1:14" ht="13.5" customHeight="1" thickBot="1" x14ac:dyDescent="0.25">
      <c r="A9" s="20">
        <f t="shared" si="2"/>
        <v>45356</v>
      </c>
      <c r="B9" s="50" t="str">
        <f>VLOOKUP(WEEKDAY(A9,2),Stamoplysninger!$A$24:$D$30,2,FALSE)</f>
        <v>tirsdag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100"/>
      <c r="M9" s="109"/>
      <c r="N9" s="111"/>
    </row>
    <row r="10" spans="1:14" ht="13.5" customHeight="1" thickBot="1" x14ac:dyDescent="0.25">
      <c r="A10" s="20">
        <f t="shared" si="2"/>
        <v>45357</v>
      </c>
      <c r="B10" s="50" t="str">
        <f>VLOOKUP(WEEKDAY(A10,2),Stamoplysninger!$A$24:$D$30,2,FALSE)</f>
        <v>onsdag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24"/>
      <c r="J10" s="95"/>
      <c r="K10" s="92"/>
      <c r="L10" s="100"/>
      <c r="M10" s="109"/>
      <c r="N10" s="111"/>
    </row>
    <row r="11" spans="1:14" ht="13.5" customHeight="1" thickBot="1" x14ac:dyDescent="0.25">
      <c r="A11" s="20">
        <f t="shared" si="2"/>
        <v>45358</v>
      </c>
      <c r="B11" s="50" t="str">
        <f>VLOOKUP(WEEKDAY(A11,2),Stamoplysninger!$A$24:$D$30,2,FALSE)</f>
        <v>torsdag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2"/>
      <c r="L11" s="100"/>
      <c r="M11" s="109"/>
      <c r="N11" s="111"/>
    </row>
    <row r="12" spans="1:14" ht="13.5" customHeight="1" thickBot="1" x14ac:dyDescent="0.25">
      <c r="A12" s="20">
        <f t="shared" si="2"/>
        <v>45359</v>
      </c>
      <c r="B12" s="50" t="str">
        <f>VLOOKUP(WEEKDAY(A12,2),Stamoplysninger!$A$24:$D$30,2,FALSE)</f>
        <v>fredag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2"/>
        <v>45360</v>
      </c>
      <c r="B13" s="50" t="str">
        <f>VLOOKUP(WEEKDAY(A13,2),Stamoplysninger!$A$24:$D$30,2,FALSE)</f>
        <v>lørdag</v>
      </c>
      <c r="C13" s="21">
        <f t="shared" si="0"/>
        <v>0</v>
      </c>
      <c r="D13" s="4">
        <f>VLOOKUP(WEEKDAY($A13,2),Stamoplysninger!$A$24:$D$30,3,FALSE)</f>
        <v>0</v>
      </c>
      <c r="E13" s="5">
        <f>VLOOKUP(WEEKDAY($A13,2),Stamoplysninger!$A$24:$D$30,4,FALSE)</f>
        <v>0</v>
      </c>
      <c r="F13" s="22">
        <f t="shared" si="1"/>
        <v>0</v>
      </c>
      <c r="G13" s="25">
        <f>VLOOKUP(WEEKDAY($A13,2),Stamoplysninger!$A$24:$E$30,5,FALSE)</f>
        <v>0</v>
      </c>
      <c r="H13" s="23"/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2"/>
        <v>45361</v>
      </c>
      <c r="B14" s="50" t="str">
        <f>VLOOKUP(WEEKDAY(A14,2),Stamoplysninger!$A$24:$D$30,2,FALSE)</f>
        <v>søndag</v>
      </c>
      <c r="C14" s="21">
        <f t="shared" si="0"/>
        <v>0</v>
      </c>
      <c r="D14" s="4">
        <f>VLOOKUP(WEEKDAY($A14,2),Stamoplysninger!$A$24:$D$30,3,FALSE)</f>
        <v>0</v>
      </c>
      <c r="E14" s="5">
        <f>VLOOKUP(WEEKDAY($A14,2),Stamoplysninger!$A$24:$D$30,4,FALSE)</f>
        <v>0</v>
      </c>
      <c r="F14" s="22">
        <f t="shared" si="1"/>
        <v>0</v>
      </c>
      <c r="G14" s="25">
        <f>VLOOKUP(WEEKDAY($A14,2),Stamoplysninger!$A$24:$E$30,5,FALSE)</f>
        <v>0</v>
      </c>
      <c r="H14" s="23"/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2"/>
        <v>45362</v>
      </c>
      <c r="B15" s="50" t="str">
        <f>VLOOKUP(WEEKDAY(A15,2),Stamoplysninger!$A$24:$D$30,2,FALSE)</f>
        <v>mandag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2"/>
        <v>45363</v>
      </c>
      <c r="B16" s="50" t="str">
        <f>VLOOKUP(WEEKDAY(A16,2),Stamoplysninger!$A$24:$D$30,2,FALSE)</f>
        <v>tirsdag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20">
        <f t="shared" si="2"/>
        <v>45364</v>
      </c>
      <c r="B17" s="50" t="str">
        <f>VLOOKUP(WEEKDAY(A17,2),Stamoplysninger!$A$24:$D$30,2,FALSE)</f>
        <v>onsdag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20">
        <f t="shared" si="2"/>
        <v>45365</v>
      </c>
      <c r="B18" s="50" t="str">
        <f>VLOOKUP(WEEKDAY(A18,2),Stamoplysninger!$A$24:$D$30,2,FALSE)</f>
        <v>torsdag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20">
        <f t="shared" si="2"/>
        <v>45366</v>
      </c>
      <c r="B19" s="50" t="str">
        <f>VLOOKUP(WEEKDAY(A19,2),Stamoplysninger!$A$24:$D$30,2,FALSE)</f>
        <v>fredag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45367</v>
      </c>
      <c r="B20" s="50" t="str">
        <f>VLOOKUP(WEEKDAY(A20,2),Stamoplysninger!$A$24:$D$30,2,FALSE)</f>
        <v>lørdag</v>
      </c>
      <c r="C20" s="21">
        <f t="shared" si="0"/>
        <v>0</v>
      </c>
      <c r="D20" s="4">
        <f>VLOOKUP(WEEKDAY($A20,2),Stamoplysninger!$A$24:$D$30,3,FALSE)</f>
        <v>0</v>
      </c>
      <c r="E20" s="5">
        <f>VLOOKUP(WEEKDAY($A20,2),Stamoplysninger!$A$24:$D$30,4,FALSE)</f>
        <v>0</v>
      </c>
      <c r="F20" s="22">
        <f t="shared" si="1"/>
        <v>0</v>
      </c>
      <c r="G20" s="25">
        <f>VLOOKUP(WEEKDAY($A20,2),Stamoplysninger!$A$24:$E$30,5,FALSE)</f>
        <v>0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45368</v>
      </c>
      <c r="B21" s="50" t="str">
        <f>VLOOKUP(WEEKDAY(A21,2),Stamoplysninger!$A$24:$D$30,2,FALSE)</f>
        <v>søndag</v>
      </c>
      <c r="C21" s="21">
        <f t="shared" si="0"/>
        <v>0</v>
      </c>
      <c r="D21" s="4">
        <f>VLOOKUP(WEEKDAY($A21,2),Stamoplysninger!$A$24:$D$30,3,FALSE)</f>
        <v>0</v>
      </c>
      <c r="E21" s="5">
        <f>VLOOKUP(WEEKDAY($A21,2),Stamoplysninger!$A$24:$D$30,4,FALSE)</f>
        <v>0</v>
      </c>
      <c r="F21" s="22">
        <f t="shared" si="1"/>
        <v>0</v>
      </c>
      <c r="G21" s="25">
        <f>VLOOKUP(WEEKDAY($A21,2),Stamoplysninger!$A$24:$E$30,5,FALSE)</f>
        <v>0</v>
      </c>
      <c r="H21" s="23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2"/>
        <v>45369</v>
      </c>
      <c r="B22" s="50" t="str">
        <f>VLOOKUP(WEEKDAY(A22,2),Stamoplysninger!$A$24:$D$30,2,FALSE)</f>
        <v>mandag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2"/>
        <v>45370</v>
      </c>
      <c r="B23" s="50" t="str">
        <f>VLOOKUP(WEEKDAY(A23,2),Stamoplysninger!$A$24:$D$30,2,FALSE)</f>
        <v>tirsdag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2"/>
        <v>45371</v>
      </c>
      <c r="B24" s="50" t="str">
        <f>VLOOKUP(WEEKDAY(A24,2),Stamoplysninger!$A$24:$D$30,2,FALSE)</f>
        <v>onsdag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2"/>
        <v>45372</v>
      </c>
      <c r="B25" s="50" t="str">
        <f>VLOOKUP(WEEKDAY(A25,2),Stamoplysninger!$A$24:$D$30,2,FALSE)</f>
        <v>torsdag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2"/>
        <v>45373</v>
      </c>
      <c r="B26" s="50" t="str">
        <f>VLOOKUP(WEEKDAY(A26,2),Stamoplysninger!$A$24:$D$30,2,FALSE)</f>
        <v>fredag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2"/>
        <v>45374</v>
      </c>
      <c r="B27" s="50" t="str">
        <f>VLOOKUP(WEEKDAY(A27,2),Stamoplysninger!$A$24:$D$30,2,FALSE)</f>
        <v>lørdag</v>
      </c>
      <c r="C27" s="21">
        <f t="shared" si="0"/>
        <v>0</v>
      </c>
      <c r="D27" s="4">
        <f>VLOOKUP(WEEKDAY($A27,2),Stamoplysninger!$A$24:$D$30,3,FALSE)</f>
        <v>0</v>
      </c>
      <c r="E27" s="5">
        <f>VLOOKUP(WEEKDAY($A27,2),Stamoplysninger!$A$24:$D$30,4,FALSE)</f>
        <v>0</v>
      </c>
      <c r="F27" s="22">
        <f t="shared" si="1"/>
        <v>0</v>
      </c>
      <c r="G27" s="25">
        <f>VLOOKUP(WEEKDAY($A27,2),Stamoplysninger!$A$24:$E$30,5,FALSE)</f>
        <v>0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2"/>
        <v>45375</v>
      </c>
      <c r="B28" s="50" t="str">
        <f>VLOOKUP(WEEKDAY(A28,2),Stamoplysninger!$A$24:$D$30,2,FALSE)</f>
        <v>søndag</v>
      </c>
      <c r="C28" s="21">
        <f t="shared" si="0"/>
        <v>0</v>
      </c>
      <c r="D28" s="4">
        <f>VLOOKUP(WEEKDAY($A28,2),Stamoplysninger!$A$24:$D$30,3,FALSE)</f>
        <v>0</v>
      </c>
      <c r="E28" s="5">
        <f>VLOOKUP(WEEKDAY($A28,2),Stamoplysninger!$A$24:$D$30,4,FALSE)</f>
        <v>0</v>
      </c>
      <c r="F28" s="22">
        <f t="shared" si="1"/>
        <v>0</v>
      </c>
      <c r="G28" s="25">
        <f>VLOOKUP(WEEKDAY($A28,2),Stamoplysninger!$A$24:$E$30,5,FALSE)</f>
        <v>0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2"/>
        <v>45376</v>
      </c>
      <c r="B29" s="50" t="str">
        <f>VLOOKUP(WEEKDAY(A29,2),Stamoplysninger!$A$24:$D$30,2,FALSE)</f>
        <v>mandag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1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2"/>
        <v>45377</v>
      </c>
      <c r="B30" s="50" t="str">
        <f>VLOOKUP(WEEKDAY(A30,2),Stamoplysninger!$A$24:$D$30,2,FALSE)</f>
        <v>tirsdag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2"/>
        <v>45378</v>
      </c>
      <c r="B31" s="50" t="str">
        <f>VLOOKUP(WEEKDAY(A31,2),Stamoplysninger!$A$24:$D$30,2,FALSE)</f>
        <v>onsdag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2"/>
        <v>45379</v>
      </c>
      <c r="B32" s="50" t="str">
        <f>VLOOKUP(WEEKDAY(A32,2),Stamoplysninger!$A$24:$D$30,2,FALSE)</f>
        <v>torsdag</v>
      </c>
      <c r="C32" s="21">
        <f t="shared" si="0"/>
        <v>0</v>
      </c>
      <c r="D32" s="4">
        <v>0</v>
      </c>
      <c r="E32" s="5">
        <v>0</v>
      </c>
      <c r="F32" s="22">
        <f t="shared" si="1"/>
        <v>0</v>
      </c>
      <c r="G32" s="25">
        <v>0</v>
      </c>
      <c r="H32" s="49" t="s">
        <v>69</v>
      </c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2"/>
        <v>45380</v>
      </c>
      <c r="B33" s="50" t="str">
        <f>VLOOKUP(WEEKDAY(A33,2),Stamoplysninger!$A$24:$D$30,2,FALSE)</f>
        <v>fredag</v>
      </c>
      <c r="C33" s="21">
        <f t="shared" si="0"/>
        <v>0</v>
      </c>
      <c r="D33" s="4">
        <v>0</v>
      </c>
      <c r="E33" s="5">
        <v>0</v>
      </c>
      <c r="F33" s="22">
        <f t="shared" si="1"/>
        <v>0</v>
      </c>
      <c r="G33" s="25">
        <v>0</v>
      </c>
      <c r="H33" s="49" t="s">
        <v>70</v>
      </c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>
        <f t="shared" si="2"/>
        <v>45381</v>
      </c>
      <c r="B34" s="50" t="str">
        <f>VLOOKUP(WEEKDAY(A34,2),Stamoplysninger!$A$24:$D$30,2,FALSE)</f>
        <v>lørdag</v>
      </c>
      <c r="C34" s="21">
        <f t="shared" si="0"/>
        <v>0</v>
      </c>
      <c r="D34" s="4">
        <f>VLOOKUP(WEEKDAY($A34,2),Stamoplysninger!$A$24:$D$30,3,FALSE)</f>
        <v>0</v>
      </c>
      <c r="E34" s="5">
        <f>VLOOKUP(WEEKDAY($A34,2),Stamoplysninger!$A$24:$D$30,4,FALSE)</f>
        <v>0</v>
      </c>
      <c r="F34" s="22">
        <f t="shared" si="1"/>
        <v>0</v>
      </c>
      <c r="G34" s="25">
        <f>VLOOKUP(WEEKDAY($A34,2),Stamoplysninger!$A$24:$E$30,5,FALSE)</f>
        <v>0</v>
      </c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>
        <f t="shared" si="2"/>
        <v>45382</v>
      </c>
      <c r="B35" s="50" t="str">
        <f>VLOOKUP(WEEKDAY(A35,2),Stamoplysninger!$A$24:$D$30,2,FALSE)</f>
        <v>søndag</v>
      </c>
      <c r="C35" s="21">
        <f t="shared" si="0"/>
        <v>0</v>
      </c>
      <c r="D35" s="4">
        <f>VLOOKUP(WEEKDAY($A35,2),Stamoplysninger!$A$24:$D$30,3,FALSE)</f>
        <v>0</v>
      </c>
      <c r="E35" s="5">
        <f>VLOOKUP(WEEKDAY($A35,2),Stamoplysninger!$A$24:$D$30,4,FALSE)</f>
        <v>0</v>
      </c>
      <c r="F35" s="22">
        <f t="shared" si="1"/>
        <v>0</v>
      </c>
      <c r="G35" s="25">
        <f>VLOOKUP(WEEKDAY($A35,2),Stamoplysninger!$A$24:$E$30,5,FALSE)</f>
        <v>0</v>
      </c>
      <c r="H35" s="49" t="s">
        <v>71</v>
      </c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0"/>
      <c r="M39" s="109"/>
      <c r="N39" s="111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46.250000000000007</v>
      </c>
      <c r="K40" s="70">
        <f>K4-SUM(K5:K39)</f>
        <v>0</v>
      </c>
      <c r="L40" s="70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I1:L1"/>
    <mergeCell ref="D1:G1"/>
    <mergeCell ref="D40:G40"/>
    <mergeCell ref="D4:H4"/>
    <mergeCell ref="M1:N1"/>
  </mergeCells>
  <phoneticPr fontId="0" type="noConversion"/>
  <conditionalFormatting sqref="A5:B35">
    <cfRule type="expression" dxfId="19" priority="1" stopIfTrue="1">
      <formula>$B5="lørdag"</formula>
    </cfRule>
    <cfRule type="expression" dxfId="18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113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69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88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marts!C40</f>
        <v>0</v>
      </c>
      <c r="D4" s="243"/>
      <c r="E4" s="244"/>
      <c r="F4" s="244"/>
      <c r="G4" s="244"/>
      <c r="H4" s="245"/>
      <c r="I4" s="67"/>
      <c r="J4" s="56">
        <f>marts!J40</f>
        <v>46.250000000000007</v>
      </c>
      <c r="K4" s="56">
        <v>0</v>
      </c>
      <c r="L4" s="56">
        <f>marts!L40</f>
        <v>0</v>
      </c>
      <c r="M4" s="107">
        <f>marts!M40</f>
        <v>0</v>
      </c>
      <c r="N4" s="56">
        <f>marts!N40</f>
        <v>0</v>
      </c>
    </row>
    <row r="5" spans="1:14" ht="13.5" customHeight="1" thickBot="1" x14ac:dyDescent="0.25">
      <c r="A5" s="20">
        <f>DATE(Stamoplysninger!$C$1,4,1)</f>
        <v>45383</v>
      </c>
      <c r="B5" s="50" t="str">
        <f>VLOOKUP(WEEKDAY(A5,2),Stamoplysninger!$A$24:$D$30,2,FALSE)</f>
        <v>mandag</v>
      </c>
      <c r="C5" s="21">
        <f t="shared" ref="C5:C34" si="0">I5+(C4+((F5*24)-G5*24)*60)</f>
        <v>0</v>
      </c>
      <c r="D5" s="4">
        <v>0</v>
      </c>
      <c r="E5" s="5">
        <v>0</v>
      </c>
      <c r="F5" s="22">
        <f t="shared" ref="F5" si="1">SUM(E5-D5)</f>
        <v>0</v>
      </c>
      <c r="G5" s="25">
        <v>0</v>
      </c>
      <c r="H5" s="49" t="s">
        <v>72</v>
      </c>
      <c r="I5" s="24"/>
      <c r="J5" s="95"/>
      <c r="K5" s="91"/>
      <c r="L5" s="57"/>
      <c r="M5" s="109"/>
      <c r="N5" s="110"/>
    </row>
    <row r="6" spans="1:14" ht="13.5" customHeight="1" thickBot="1" x14ac:dyDescent="0.25">
      <c r="A6" s="20">
        <f>A5+1</f>
        <v>45384</v>
      </c>
      <c r="B6" s="50" t="str">
        <f>VLOOKUP(WEEKDAY(A6,2),Stamoplysninger!$A$24:$D$30,2,FALSE)</f>
        <v>tirsdag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4" si="2">SUM(E6-D6)</f>
        <v>0.3083333333333334</v>
      </c>
      <c r="G6" s="25">
        <f>VLOOKUP(WEEKDAY($A6,2),Stamoplysninger!$A$24:$E$30,5,FALSE)</f>
        <v>0.3083333333333334</v>
      </c>
      <c r="H6" s="49"/>
      <c r="I6" s="24"/>
      <c r="J6" s="95"/>
      <c r="K6" s="92"/>
      <c r="L6" s="57"/>
      <c r="M6" s="109"/>
      <c r="N6" s="111"/>
    </row>
    <row r="7" spans="1:14" ht="13.5" customHeight="1" thickBot="1" x14ac:dyDescent="0.25">
      <c r="A7" s="20">
        <f t="shared" ref="A7:A34" si="3">A6+1</f>
        <v>45385</v>
      </c>
      <c r="B7" s="50" t="str">
        <f>VLOOKUP(WEEKDAY(A7,2),Stamoplysninger!$A$24:$D$30,2,FALSE)</f>
        <v>onsdag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2"/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2"/>
      <c r="L7" s="57"/>
      <c r="M7" s="109"/>
      <c r="N7" s="111"/>
    </row>
    <row r="8" spans="1:14" ht="13.5" customHeight="1" thickBot="1" x14ac:dyDescent="0.25">
      <c r="A8" s="20">
        <f t="shared" si="3"/>
        <v>45386</v>
      </c>
      <c r="B8" s="50" t="str">
        <f>VLOOKUP(WEEKDAY(A8,2),Stamoplysninger!$A$24:$D$30,2,FALSE)</f>
        <v>torsdag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2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2"/>
      <c r="L8" s="57"/>
      <c r="M8" s="109"/>
      <c r="N8" s="111"/>
    </row>
    <row r="9" spans="1:14" ht="13.5" customHeight="1" thickBot="1" x14ac:dyDescent="0.25">
      <c r="A9" s="20">
        <f t="shared" si="3"/>
        <v>45387</v>
      </c>
      <c r="B9" s="50" t="str">
        <f>VLOOKUP(WEEKDAY(A9,2),Stamoplysninger!$A$24:$D$30,2,FALSE)</f>
        <v>fredag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2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57"/>
      <c r="M9" s="109"/>
      <c r="N9" s="111"/>
    </row>
    <row r="10" spans="1:14" ht="13.5" customHeight="1" thickBot="1" x14ac:dyDescent="0.25">
      <c r="A10" s="20">
        <f t="shared" si="3"/>
        <v>45388</v>
      </c>
      <c r="B10" s="50" t="str">
        <f>VLOOKUP(WEEKDAY(A10,2),Stamoplysninger!$A$24:$D$30,2,FALSE)</f>
        <v>lørdag</v>
      </c>
      <c r="C10" s="21">
        <f t="shared" si="0"/>
        <v>0</v>
      </c>
      <c r="D10" s="4">
        <f>VLOOKUP(WEEKDAY($A10,2),Stamoplysninger!$A$24:$D$30,3,FALSE)</f>
        <v>0</v>
      </c>
      <c r="E10" s="5">
        <f>VLOOKUP(WEEKDAY($A10,2),Stamoplysninger!$A$24:$D$30,4,FALSE)</f>
        <v>0</v>
      </c>
      <c r="F10" s="22">
        <f t="shared" si="2"/>
        <v>0</v>
      </c>
      <c r="G10" s="25">
        <f>VLOOKUP(WEEKDAY($A10,2),Stamoplysninger!$A$24:$E$30,5,FALSE)</f>
        <v>0</v>
      </c>
      <c r="I10" s="24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3"/>
        <v>45389</v>
      </c>
      <c r="B11" s="50" t="str">
        <f>VLOOKUP(WEEKDAY(A11,2),Stamoplysninger!$A$24:$D$30,2,FALSE)</f>
        <v>søndag</v>
      </c>
      <c r="C11" s="21">
        <f t="shared" si="0"/>
        <v>0</v>
      </c>
      <c r="D11" s="4">
        <f>VLOOKUP(WEEKDAY($A11,2),Stamoplysninger!$A$24:$D$30,3,FALSE)</f>
        <v>0</v>
      </c>
      <c r="E11" s="5">
        <f>VLOOKUP(WEEKDAY($A11,2),Stamoplysninger!$A$24:$D$30,4,FALSE)</f>
        <v>0</v>
      </c>
      <c r="F11" s="22">
        <f t="shared" si="2"/>
        <v>0</v>
      </c>
      <c r="G11" s="25">
        <f>VLOOKUP(WEEKDAY($A11,2),Stamoplysninger!$A$24:$E$30,5,FALSE)</f>
        <v>0</v>
      </c>
      <c r="I11" s="24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3"/>
        <v>45390</v>
      </c>
      <c r="B12" s="50" t="str">
        <f>VLOOKUP(WEEKDAY(A12,2),Stamoplysninger!$A$24:$D$30,2,FALSE)</f>
        <v>mandag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2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3"/>
        <v>45391</v>
      </c>
      <c r="B13" s="50" t="str">
        <f>VLOOKUP(WEEKDAY(A13,2),Stamoplysninger!$A$24:$D$30,2,FALSE)</f>
        <v>tirsdag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2"/>
        <v>0.3083333333333334</v>
      </c>
      <c r="G13" s="25">
        <f>VLOOKUP(WEEKDAY($A13,2),Stamoplysninger!$A$24:$E$30,5,FALSE)</f>
        <v>0.3083333333333334</v>
      </c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3"/>
        <v>45392</v>
      </c>
      <c r="B14" s="50" t="str">
        <f>VLOOKUP(WEEKDAY(A14,2),Stamoplysninger!$A$24:$D$30,2,FALSE)</f>
        <v>onsdag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2"/>
        <v>0.3083333333333334</v>
      </c>
      <c r="G14" s="25">
        <f>VLOOKUP(WEEKDAY($A14,2),Stamoplysninger!$A$24:$E$30,5,FALSE)</f>
        <v>0.3083333333333334</v>
      </c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3"/>
        <v>45393</v>
      </c>
      <c r="B15" s="50" t="str">
        <f>VLOOKUP(WEEKDAY(A15,2),Stamoplysninger!$A$24:$D$30,2,FALSE)</f>
        <v>torsdag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2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3"/>
        <v>45394</v>
      </c>
      <c r="B16" s="50" t="str">
        <f>VLOOKUP(WEEKDAY(A16,2),Stamoplysninger!$A$24:$D$30,2,FALSE)</f>
        <v>fredag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2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52">
        <f t="shared" si="3"/>
        <v>45395</v>
      </c>
      <c r="B17" s="53" t="str">
        <f>VLOOKUP(WEEKDAY(A17,2),Stamoplysninger!$A$24:$D$30,2,FALSE)</f>
        <v>lørdag</v>
      </c>
      <c r="C17" s="21">
        <f t="shared" si="0"/>
        <v>0</v>
      </c>
      <c r="D17" s="4">
        <f>VLOOKUP(WEEKDAY($A17,2),Stamoplysninger!$A$24:$D$30,3,FALSE)</f>
        <v>0</v>
      </c>
      <c r="E17" s="5">
        <f>VLOOKUP(WEEKDAY($A17,2),Stamoplysninger!$A$24:$D$30,4,FALSE)</f>
        <v>0</v>
      </c>
      <c r="F17" s="22">
        <f t="shared" si="2"/>
        <v>0</v>
      </c>
      <c r="G17" s="25">
        <f>VLOOKUP(WEEKDAY($A17,2),Stamoplysninger!$A$24:$E$30,5,FALSE)</f>
        <v>0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52">
        <f t="shared" si="3"/>
        <v>45396</v>
      </c>
      <c r="B18" s="53" t="str">
        <f>VLOOKUP(WEEKDAY(A18,2),Stamoplysninger!$A$24:$D$30,2,FALSE)</f>
        <v>søndag</v>
      </c>
      <c r="C18" s="21">
        <f t="shared" si="0"/>
        <v>0</v>
      </c>
      <c r="D18" s="4">
        <f>VLOOKUP(WEEKDAY($A18,2),Stamoplysninger!$A$24:$D$30,3,FALSE)</f>
        <v>0</v>
      </c>
      <c r="E18" s="5">
        <f>VLOOKUP(WEEKDAY($A18,2),Stamoplysninger!$A$24:$D$30,4,FALSE)</f>
        <v>0</v>
      </c>
      <c r="F18" s="22">
        <f t="shared" si="2"/>
        <v>0</v>
      </c>
      <c r="G18" s="25">
        <f>VLOOKUP(WEEKDAY($A18,2),Stamoplysninger!$A$24:$E$30,5,FALSE)</f>
        <v>0</v>
      </c>
      <c r="H18" s="49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52">
        <f t="shared" si="3"/>
        <v>45397</v>
      </c>
      <c r="B19" s="53" t="str">
        <f>VLOOKUP(WEEKDAY(A19,2),Stamoplysninger!$A$24:$D$30,2,FALSE)</f>
        <v>mandag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2"/>
        <v>0.3083333333333334</v>
      </c>
      <c r="G19" s="25">
        <f>VLOOKUP(WEEKDAY($A19,2),Stamoplysninger!$A$24:$E$30,5,FALSE)</f>
        <v>0.3083333333333334</v>
      </c>
      <c r="H19" s="49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52">
        <f t="shared" si="3"/>
        <v>45398</v>
      </c>
      <c r="B20" s="53" t="str">
        <f>VLOOKUP(WEEKDAY(A20,2),Stamoplysninger!$A$24:$D$30,2,FALSE)</f>
        <v>tirsdag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2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52">
        <f t="shared" si="3"/>
        <v>45399</v>
      </c>
      <c r="B21" s="53" t="str">
        <f>VLOOKUP(WEEKDAY(A21,2),Stamoplysninger!$A$24:$D$30,2,FALSE)</f>
        <v>onsdag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2"/>
        <v>0.3083333333333334</v>
      </c>
      <c r="G21" s="25">
        <f>VLOOKUP(WEEKDAY($A21,2),Stamoplysninger!$A$24:$E$30,5,FALSE)</f>
        <v>0.3083333333333334</v>
      </c>
      <c r="H21" s="49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3"/>
        <v>45400</v>
      </c>
      <c r="B22" s="50" t="str">
        <f>VLOOKUP(WEEKDAY(A22,2),Stamoplysninger!$A$24:$D$30,2,FALSE)</f>
        <v>torsdag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2"/>
        <v>0.3083333333333334</v>
      </c>
      <c r="G22" s="25">
        <f>VLOOKUP(WEEKDAY($A22,2),Stamoplysninger!$A$24:$E$30,5,FALSE)</f>
        <v>0.3083333333333334</v>
      </c>
      <c r="H22" s="49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3"/>
        <v>45401</v>
      </c>
      <c r="B23" s="50" t="str">
        <f>VLOOKUP(WEEKDAY(A23,2),Stamoplysninger!$A$24:$D$30,2,FALSE)</f>
        <v>fredag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2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3"/>
        <v>45402</v>
      </c>
      <c r="B24" s="50" t="str">
        <f>VLOOKUP(WEEKDAY(A24,2),Stamoplysninger!$A$24:$D$30,2,FALSE)</f>
        <v>lørdag</v>
      </c>
      <c r="C24" s="21">
        <f t="shared" si="0"/>
        <v>0</v>
      </c>
      <c r="D24" s="4">
        <f>VLOOKUP(WEEKDAY($A24,2),Stamoplysninger!$A$24:$D$30,3,FALSE)</f>
        <v>0</v>
      </c>
      <c r="E24" s="5">
        <f>VLOOKUP(WEEKDAY($A24,2),Stamoplysninger!$A$24:$D$30,4,FALSE)</f>
        <v>0</v>
      </c>
      <c r="F24" s="22">
        <f t="shared" si="2"/>
        <v>0</v>
      </c>
      <c r="G24" s="25">
        <f>VLOOKUP(WEEKDAY($A24,2),Stamoplysninger!$A$24:$E$30,5,FALSE)</f>
        <v>0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3"/>
        <v>45403</v>
      </c>
      <c r="B25" s="50" t="str">
        <f>VLOOKUP(WEEKDAY(A25,2),Stamoplysninger!$A$24:$D$30,2,FALSE)</f>
        <v>søndag</v>
      </c>
      <c r="C25" s="21">
        <f t="shared" si="0"/>
        <v>0</v>
      </c>
      <c r="D25" s="4">
        <f>VLOOKUP(WEEKDAY($A25,2),Stamoplysninger!$A$24:$D$30,3,FALSE)</f>
        <v>0</v>
      </c>
      <c r="E25" s="5">
        <f>VLOOKUP(WEEKDAY($A25,2),Stamoplysninger!$A$24:$D$30,4,FALSE)</f>
        <v>0</v>
      </c>
      <c r="F25" s="22">
        <f t="shared" si="2"/>
        <v>0</v>
      </c>
      <c r="G25" s="25">
        <f>VLOOKUP(WEEKDAY($A25,2),Stamoplysninger!$A$24:$E$30,5,FALSE)</f>
        <v>0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3"/>
        <v>45404</v>
      </c>
      <c r="B26" s="50" t="str">
        <f>VLOOKUP(WEEKDAY(A26,2),Stamoplysninger!$A$24:$D$30,2,FALSE)</f>
        <v>mandag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2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3"/>
        <v>45405</v>
      </c>
      <c r="B27" s="50" t="str">
        <f>VLOOKUP(WEEKDAY(A27,2),Stamoplysninger!$A$24:$D$30,2,FALSE)</f>
        <v>tirsdag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2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3"/>
        <v>45406</v>
      </c>
      <c r="B28" s="50" t="str">
        <f>VLOOKUP(WEEKDAY(A28,2),Stamoplysninger!$A$24:$D$30,2,FALSE)</f>
        <v>onsdag</v>
      </c>
      <c r="C28" s="21">
        <f t="shared" si="0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2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3"/>
        <v>45407</v>
      </c>
      <c r="B29" s="50" t="str">
        <f>VLOOKUP(WEEKDAY(A29,2),Stamoplysninger!$A$24:$D$30,2,FALSE)</f>
        <v>torsdag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2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3"/>
        <v>45408</v>
      </c>
      <c r="B30" s="50" t="str">
        <f>VLOOKUP(WEEKDAY(A30,2),Stamoplysninger!$A$24:$D$30,2,FALSE)</f>
        <v>fredag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2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3"/>
        <v>45409</v>
      </c>
      <c r="B31" s="50" t="str">
        <f>VLOOKUP(WEEKDAY(A31,2),Stamoplysninger!$A$24:$D$30,2,FALSE)</f>
        <v>lørdag</v>
      </c>
      <c r="C31" s="21">
        <f t="shared" si="0"/>
        <v>0</v>
      </c>
      <c r="D31" s="4">
        <f>VLOOKUP(WEEKDAY($A31,2),Stamoplysninger!$A$24:$D$30,3,FALSE)</f>
        <v>0</v>
      </c>
      <c r="E31" s="5">
        <f>VLOOKUP(WEEKDAY($A31,2),Stamoplysninger!$A$24:$D$30,4,FALSE)</f>
        <v>0</v>
      </c>
      <c r="F31" s="22">
        <f t="shared" si="2"/>
        <v>0</v>
      </c>
      <c r="G31" s="25">
        <f>VLOOKUP(WEEKDAY($A31,2),Stamoplysninger!$A$24:$E$30,5,FALSE)</f>
        <v>0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3"/>
        <v>45410</v>
      </c>
      <c r="B32" s="50" t="str">
        <f>VLOOKUP(WEEKDAY(A32,2),Stamoplysninger!$A$24:$D$30,2,FALSE)</f>
        <v>søndag</v>
      </c>
      <c r="C32" s="21">
        <f t="shared" si="0"/>
        <v>0</v>
      </c>
      <c r="D32" s="4">
        <f>VLOOKUP(WEEKDAY($A32,2),Stamoplysninger!$A$24:$D$30,3,FALSE)</f>
        <v>0</v>
      </c>
      <c r="E32" s="5">
        <f>VLOOKUP(WEEKDAY($A32,2),Stamoplysninger!$A$24:$D$30,4,FALSE)</f>
        <v>0</v>
      </c>
      <c r="F32" s="22">
        <f t="shared" si="2"/>
        <v>0</v>
      </c>
      <c r="G32" s="25">
        <f>VLOOKUP(WEEKDAY($A32,2),Stamoplysninger!$A$24:$E$30,5,FALSE)</f>
        <v>0</v>
      </c>
      <c r="H32" s="23"/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3"/>
        <v>45411</v>
      </c>
      <c r="B33" s="50" t="str">
        <f>VLOOKUP(WEEKDAY(A33,2),Stamoplysninger!$A$24:$D$30,2,FALSE)</f>
        <v>mandag</v>
      </c>
      <c r="C33" s="21">
        <f t="shared" si="0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2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>
        <f t="shared" si="3"/>
        <v>45412</v>
      </c>
      <c r="B34" s="50" t="str">
        <f>VLOOKUP(WEEKDAY(A34,2),Stamoplysninger!$A$24:$D$30,2,FALSE)</f>
        <v>tirsdag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2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/>
      <c r="B35" s="50"/>
      <c r="C35" s="21"/>
      <c r="D35" s="4"/>
      <c r="E35" s="5"/>
      <c r="F35" s="22"/>
      <c r="G35" s="25"/>
      <c r="H35" s="23"/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0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C34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61.666666666666679</v>
      </c>
      <c r="K40" s="70">
        <f>K4-SUM(K5:K39)</f>
        <v>0</v>
      </c>
      <c r="L40" s="68">
        <f>L4-SUM(L5:L39)</f>
        <v>0</v>
      </c>
      <c r="M40" s="108">
        <f t="shared" ref="M40:N40" si="4">M4-SUM(M5:M39)</f>
        <v>0</v>
      </c>
      <c r="N40" s="70">
        <f t="shared" si="4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1:G1"/>
    <mergeCell ref="I1:L1"/>
    <mergeCell ref="D40:G40"/>
    <mergeCell ref="D4:H4"/>
    <mergeCell ref="M1:N1"/>
  </mergeCells>
  <phoneticPr fontId="0" type="noConversion"/>
  <conditionalFormatting sqref="A5:B35">
    <cfRule type="expression" dxfId="17" priority="1" stopIfTrue="1">
      <formula>$B5="lørdag"</formula>
    </cfRule>
    <cfRule type="expression" dxfId="16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117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april!C40</f>
        <v>0</v>
      </c>
      <c r="D4" s="243"/>
      <c r="E4" s="244"/>
      <c r="F4" s="244"/>
      <c r="G4" s="244"/>
      <c r="H4" s="245"/>
      <c r="I4" s="67"/>
      <c r="J4" s="56">
        <f>april!J40</f>
        <v>61.666666666666679</v>
      </c>
      <c r="K4" s="56">
        <v>0</v>
      </c>
      <c r="L4" s="47">
        <f>april!L40</f>
        <v>0</v>
      </c>
      <c r="M4" s="107">
        <f>april!M40</f>
        <v>0</v>
      </c>
      <c r="N4" s="56">
        <f>april!N40</f>
        <v>0</v>
      </c>
    </row>
    <row r="5" spans="1:14" ht="13.5" customHeight="1" thickBot="1" x14ac:dyDescent="0.25">
      <c r="A5" s="20">
        <f>DATE(Stamoplysninger!$C$1,5,1)</f>
        <v>45413</v>
      </c>
      <c r="B5" s="50" t="str">
        <f>VLOOKUP(WEEKDAY(A5,2),Stamoplysninger!$A$24:$D$30,2,FALSE)</f>
        <v>onsdag</v>
      </c>
      <c r="C5" s="21">
        <f t="shared" ref="C5:C35" si="0"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55"/>
      <c r="J5" s="95"/>
      <c r="K5" s="91"/>
      <c r="L5" s="57"/>
      <c r="M5" s="109"/>
      <c r="N5" s="110"/>
    </row>
    <row r="6" spans="1:14" ht="13.5" customHeight="1" thickBot="1" x14ac:dyDescent="0.25">
      <c r="A6" s="20">
        <f>A5+1</f>
        <v>45414</v>
      </c>
      <c r="B6" s="50" t="str">
        <f>VLOOKUP(WEEKDAY(A6,2),Stamoplysninger!$A$24:$D$30,2,FALSE)</f>
        <v>torsdag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5" si="1">SUM(E6-D6)</f>
        <v>0.3083333333333334</v>
      </c>
      <c r="G6" s="25">
        <f>VLOOKUP(WEEKDAY($A6,2),Stamoplysninger!$A$24:$E$30,5,FALSE)</f>
        <v>0.3083333333333334</v>
      </c>
      <c r="H6" s="23"/>
      <c r="I6" s="55"/>
      <c r="J6" s="95"/>
      <c r="K6" s="92"/>
      <c r="L6" s="57"/>
      <c r="M6" s="109"/>
      <c r="N6" s="111"/>
    </row>
    <row r="7" spans="1:14" ht="13.5" customHeight="1" thickBot="1" x14ac:dyDescent="0.25">
      <c r="A7" s="20">
        <f t="shared" ref="A7:A35" si="2">A6+1</f>
        <v>45415</v>
      </c>
      <c r="B7" s="50" t="str">
        <f>VLOOKUP(WEEKDAY(A7,2),Stamoplysninger!$A$24:$D$30,2,FALSE)</f>
        <v>fredag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1"/>
        <v>0.3083333333333334</v>
      </c>
      <c r="G7" s="25">
        <f>VLOOKUP(WEEKDAY($A7,2),Stamoplysninger!$A$24:$E$30,5,FALSE)</f>
        <v>0.3083333333333334</v>
      </c>
      <c r="H7" s="23"/>
      <c r="I7" s="55"/>
      <c r="J7" s="95"/>
      <c r="K7" s="92"/>
      <c r="L7" s="57"/>
      <c r="M7" s="109"/>
      <c r="N7" s="111"/>
    </row>
    <row r="8" spans="1:14" ht="13.5" customHeight="1" thickBot="1" x14ac:dyDescent="0.25">
      <c r="A8" s="20">
        <f t="shared" si="2"/>
        <v>45416</v>
      </c>
      <c r="B8" s="50" t="str">
        <f>VLOOKUP(WEEKDAY(A8,2),Stamoplysninger!$A$24:$D$30,2,FALSE)</f>
        <v>lørdag</v>
      </c>
      <c r="C8" s="21">
        <f t="shared" si="0"/>
        <v>0</v>
      </c>
      <c r="D8" s="4">
        <f>VLOOKUP(WEEKDAY($A8,2),Stamoplysninger!$A$24:$D$30,3,FALSE)</f>
        <v>0</v>
      </c>
      <c r="E8" s="5">
        <f>VLOOKUP(WEEKDAY($A8,2),Stamoplysninger!$A$24:$D$30,4,FALSE)</f>
        <v>0</v>
      </c>
      <c r="F8" s="22">
        <f t="shared" si="1"/>
        <v>0</v>
      </c>
      <c r="G8" s="25">
        <f>VLOOKUP(WEEKDAY($A8,2),Stamoplysninger!$A$24:$E$30,5,FALSE)</f>
        <v>0</v>
      </c>
      <c r="H8" s="23"/>
      <c r="I8" s="55"/>
      <c r="J8" s="95"/>
      <c r="K8" s="92"/>
      <c r="L8" s="57"/>
      <c r="M8" s="109"/>
      <c r="N8" s="111"/>
    </row>
    <row r="9" spans="1:14" ht="13.5" customHeight="1" thickBot="1" x14ac:dyDescent="0.25">
      <c r="A9" s="20">
        <f t="shared" si="2"/>
        <v>45417</v>
      </c>
      <c r="B9" s="50" t="str">
        <f>VLOOKUP(WEEKDAY(A9,2),Stamoplysninger!$A$24:$D$30,2,FALSE)</f>
        <v>søndag</v>
      </c>
      <c r="C9" s="21">
        <f t="shared" si="0"/>
        <v>0</v>
      </c>
      <c r="D9" s="4">
        <f>VLOOKUP(WEEKDAY($A9,2),Stamoplysninger!$A$24:$D$30,3,FALSE)</f>
        <v>0</v>
      </c>
      <c r="E9" s="5">
        <f>VLOOKUP(WEEKDAY($A9,2),Stamoplysninger!$A$24:$D$30,4,FALSE)</f>
        <v>0</v>
      </c>
      <c r="F9" s="22">
        <f t="shared" si="1"/>
        <v>0</v>
      </c>
      <c r="G9" s="25">
        <f>VLOOKUP(WEEKDAY($A9,2),Stamoplysninger!$A$24:$E$30,5,FALSE)</f>
        <v>0</v>
      </c>
      <c r="H9" s="49"/>
      <c r="I9" s="55"/>
      <c r="J9" s="95"/>
      <c r="K9" s="92"/>
      <c r="L9" s="57"/>
      <c r="M9" s="109"/>
      <c r="N9" s="111"/>
    </row>
    <row r="10" spans="1:14" ht="13.5" customHeight="1" thickBot="1" x14ac:dyDescent="0.25">
      <c r="A10" s="20">
        <f t="shared" si="2"/>
        <v>45418</v>
      </c>
      <c r="B10" s="50" t="str">
        <f>VLOOKUP(WEEKDAY(A10,2),Stamoplysninger!$A$24:$D$30,2,FALSE)</f>
        <v>mandag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55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2"/>
        <v>45419</v>
      </c>
      <c r="B11" s="50" t="str">
        <f>VLOOKUP(WEEKDAY(A11,2),Stamoplysninger!$A$24:$D$30,2,FALSE)</f>
        <v>tirsdag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55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2"/>
        <v>45420</v>
      </c>
      <c r="B12" s="50" t="str">
        <f>VLOOKUP(WEEKDAY(A12,2),Stamoplysninger!$A$24:$D$30,2,FALSE)</f>
        <v>onsdag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55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2"/>
        <v>45421</v>
      </c>
      <c r="B13" s="50" t="str">
        <f>VLOOKUP(WEEKDAY(A13,2),Stamoplysninger!$A$24:$D$30,2,FALSE)</f>
        <v>torsdag</v>
      </c>
      <c r="C13" s="21">
        <f t="shared" si="0"/>
        <v>0</v>
      </c>
      <c r="D13" s="4">
        <v>0</v>
      </c>
      <c r="E13" s="5">
        <v>0</v>
      </c>
      <c r="F13" s="22">
        <f t="shared" si="1"/>
        <v>0</v>
      </c>
      <c r="G13" s="25">
        <v>0</v>
      </c>
      <c r="H13" s="49" t="s">
        <v>73</v>
      </c>
      <c r="I13" s="55"/>
      <c r="J13" s="95"/>
      <c r="K13" s="92"/>
      <c r="L13" s="100"/>
      <c r="M13" s="109"/>
      <c r="N13" s="111"/>
    </row>
    <row r="14" spans="1:14" ht="13.5" customHeight="1" thickBot="1" x14ac:dyDescent="0.25">
      <c r="A14" s="52">
        <f t="shared" si="2"/>
        <v>45422</v>
      </c>
      <c r="B14" s="53" t="str">
        <f>VLOOKUP(WEEKDAY(A14,2),Stamoplysninger!$A$24:$D$30,2,FALSE)</f>
        <v>fredag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1"/>
        <v>0.3083333333333334</v>
      </c>
      <c r="G14" s="25">
        <f>VLOOKUP(WEEKDAY($A14,2),Stamoplysninger!$A$24:$E$30,5,FALSE)</f>
        <v>0.3083333333333334</v>
      </c>
      <c r="H14" s="23"/>
      <c r="I14" s="55"/>
      <c r="J14" s="95"/>
      <c r="K14" s="92"/>
      <c r="L14" s="100"/>
      <c r="M14" s="109"/>
      <c r="N14" s="111"/>
    </row>
    <row r="15" spans="1:14" ht="13.5" customHeight="1" thickBot="1" x14ac:dyDescent="0.25">
      <c r="A15" s="52">
        <f t="shared" si="2"/>
        <v>45423</v>
      </c>
      <c r="B15" s="53" t="str">
        <f>VLOOKUP(WEEKDAY(A15,2),Stamoplysninger!$A$24:$D$30,2,FALSE)</f>
        <v>lørdag</v>
      </c>
      <c r="C15" s="21">
        <f t="shared" si="0"/>
        <v>0</v>
      </c>
      <c r="D15" s="4">
        <f>VLOOKUP(WEEKDAY($A15,2),Stamoplysninger!$A$24:$D$30,3,FALSE)</f>
        <v>0</v>
      </c>
      <c r="E15" s="5">
        <f>VLOOKUP(WEEKDAY($A15,2),Stamoplysninger!$A$24:$D$30,4,FALSE)</f>
        <v>0</v>
      </c>
      <c r="F15" s="22">
        <f t="shared" si="1"/>
        <v>0</v>
      </c>
      <c r="G15" s="25">
        <f>VLOOKUP(WEEKDAY($A15,2),Stamoplysninger!$A$24:$E$30,5,FALSE)</f>
        <v>0</v>
      </c>
      <c r="H15" s="23"/>
      <c r="I15" s="55"/>
      <c r="J15" s="95"/>
      <c r="K15" s="92"/>
      <c r="L15" s="100"/>
      <c r="M15" s="109"/>
      <c r="N15" s="111"/>
    </row>
    <row r="16" spans="1:14" ht="13.5" customHeight="1" thickBot="1" x14ac:dyDescent="0.25">
      <c r="A16" s="52">
        <f t="shared" si="2"/>
        <v>45424</v>
      </c>
      <c r="B16" s="53" t="str">
        <f>VLOOKUP(WEEKDAY(A16,2),Stamoplysninger!$A$24:$D$30,2,FALSE)</f>
        <v>søndag</v>
      </c>
      <c r="C16" s="21">
        <f t="shared" si="0"/>
        <v>0</v>
      </c>
      <c r="D16" s="4">
        <f>VLOOKUP(WEEKDAY($A16,2),Stamoplysninger!$A$24:$D$30,3,FALSE)</f>
        <v>0</v>
      </c>
      <c r="E16" s="5">
        <f>VLOOKUP(WEEKDAY($A16,2),Stamoplysninger!$A$24:$D$30,4,FALSE)</f>
        <v>0</v>
      </c>
      <c r="F16" s="22">
        <f t="shared" si="1"/>
        <v>0</v>
      </c>
      <c r="G16" s="25">
        <f>VLOOKUP(WEEKDAY($A16,2),Stamoplysninger!$A$24:$E$30,5,FALSE)</f>
        <v>0</v>
      </c>
      <c r="H16" s="23"/>
      <c r="I16" s="55"/>
      <c r="J16" s="95"/>
      <c r="K16" s="92"/>
      <c r="L16" s="100"/>
      <c r="M16" s="109"/>
      <c r="N16" s="111"/>
    </row>
    <row r="17" spans="1:14" ht="13.5" customHeight="1" thickBot="1" x14ac:dyDescent="0.25">
      <c r="A17" s="52">
        <f t="shared" si="2"/>
        <v>45425</v>
      </c>
      <c r="B17" s="53" t="str">
        <f>VLOOKUP(WEEKDAY(A17,2),Stamoplysninger!$A$24:$D$30,2,FALSE)</f>
        <v>mandag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55"/>
      <c r="J17" s="95"/>
      <c r="K17" s="92"/>
      <c r="L17" s="100"/>
      <c r="M17" s="109"/>
      <c r="N17" s="111"/>
    </row>
    <row r="18" spans="1:14" ht="13.5" customHeight="1" thickBot="1" x14ac:dyDescent="0.25">
      <c r="A18" s="52">
        <f t="shared" si="2"/>
        <v>45426</v>
      </c>
      <c r="B18" s="53" t="str">
        <f>VLOOKUP(WEEKDAY(A18,2),Stamoplysninger!$A$24:$D$30,2,FALSE)</f>
        <v>tirsdag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55"/>
      <c r="J18" s="95"/>
      <c r="K18" s="92"/>
      <c r="L18" s="100"/>
      <c r="M18" s="109"/>
      <c r="N18" s="111"/>
    </row>
    <row r="19" spans="1:14" ht="13.5" customHeight="1" thickBot="1" x14ac:dyDescent="0.25">
      <c r="A19" s="52">
        <f t="shared" si="2"/>
        <v>45427</v>
      </c>
      <c r="B19" s="53" t="str">
        <f>VLOOKUP(WEEKDAY(A19,2),Stamoplysninger!$A$24:$D$30,2,FALSE)</f>
        <v>onsdag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55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45428</v>
      </c>
      <c r="B20" s="50" t="str">
        <f>VLOOKUP(WEEKDAY(A20,2),Stamoplysninger!$A$24:$D$30,2,FALSE)</f>
        <v>torsdag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55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45429</v>
      </c>
      <c r="B21" s="50" t="str">
        <f>VLOOKUP(WEEKDAY(A21,2),Stamoplysninger!$A$24:$D$30,2,FALSE)</f>
        <v>fredag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1"/>
        <v>0.3083333333333334</v>
      </c>
      <c r="G21" s="25">
        <f>VLOOKUP(WEEKDAY($A21,2),Stamoplysninger!$A$24:$E$30,5,FALSE)</f>
        <v>0.3083333333333334</v>
      </c>
      <c r="H21" s="23"/>
      <c r="I21" s="55"/>
      <c r="J21" s="95"/>
      <c r="K21" s="92"/>
      <c r="L21" s="100"/>
      <c r="M21" s="109"/>
      <c r="N21" s="111"/>
    </row>
    <row r="22" spans="1:14" ht="13.5" customHeight="1" thickBot="1" x14ac:dyDescent="0.25">
      <c r="A22" s="52">
        <f t="shared" si="2"/>
        <v>45430</v>
      </c>
      <c r="B22" s="53" t="str">
        <f>VLOOKUP(WEEKDAY(A22,2),Stamoplysninger!$A$24:$D$30,2,FALSE)</f>
        <v>lørdag</v>
      </c>
      <c r="C22" s="21">
        <f t="shared" si="0"/>
        <v>0</v>
      </c>
      <c r="D22" s="4">
        <f>VLOOKUP(WEEKDAY($A22,2),Stamoplysninger!$A$24:$D$30,3,FALSE)</f>
        <v>0</v>
      </c>
      <c r="E22" s="5">
        <f>VLOOKUP(WEEKDAY($A22,2),Stamoplysninger!$A$24:$D$30,4,FALSE)</f>
        <v>0</v>
      </c>
      <c r="F22" s="22">
        <f t="shared" si="1"/>
        <v>0</v>
      </c>
      <c r="G22" s="25">
        <f>VLOOKUP(WEEKDAY($A22,2),Stamoplysninger!$A$24:$E$30,5,FALSE)</f>
        <v>0</v>
      </c>
      <c r="I22" s="55"/>
      <c r="J22" s="95"/>
      <c r="K22" s="92"/>
      <c r="L22" s="100"/>
      <c r="M22" s="109"/>
      <c r="N22" s="111"/>
    </row>
    <row r="23" spans="1:14" ht="13.5" customHeight="1" thickBot="1" x14ac:dyDescent="0.25">
      <c r="A23" s="52">
        <f t="shared" si="2"/>
        <v>45431</v>
      </c>
      <c r="B23" s="53" t="str">
        <f>VLOOKUP(WEEKDAY(A23,2),Stamoplysninger!$A$24:$D$30,2,FALSE)</f>
        <v>søndag</v>
      </c>
      <c r="C23" s="21">
        <f t="shared" si="0"/>
        <v>0</v>
      </c>
      <c r="D23" s="4">
        <f>VLOOKUP(WEEKDAY($A23,2),Stamoplysninger!$A$24:$D$30,3,FALSE)</f>
        <v>0</v>
      </c>
      <c r="E23" s="5">
        <f>VLOOKUP(WEEKDAY($A23,2),Stamoplysninger!$A$24:$D$30,4,FALSE)</f>
        <v>0</v>
      </c>
      <c r="F23" s="22">
        <f t="shared" si="1"/>
        <v>0</v>
      </c>
      <c r="G23" s="25">
        <f>VLOOKUP(WEEKDAY($A23,2),Stamoplysninger!$A$24:$E$30,5,FALSE)</f>
        <v>0</v>
      </c>
      <c r="H23" s="49" t="s">
        <v>105</v>
      </c>
      <c r="I23" s="55"/>
      <c r="J23" s="95"/>
      <c r="K23" s="92"/>
      <c r="L23" s="100"/>
      <c r="M23" s="109"/>
      <c r="N23" s="111"/>
    </row>
    <row r="24" spans="1:14" ht="13.5" customHeight="1" thickBot="1" x14ac:dyDescent="0.25">
      <c r="A24" s="52">
        <f t="shared" si="2"/>
        <v>45432</v>
      </c>
      <c r="B24" s="53" t="str">
        <f>VLOOKUP(WEEKDAY(A24,2),Stamoplysninger!$A$24:$D$30,2,FALSE)</f>
        <v>mandag</v>
      </c>
      <c r="C24" s="21">
        <f t="shared" si="0"/>
        <v>0</v>
      </c>
      <c r="D24" s="4">
        <v>0</v>
      </c>
      <c r="E24" s="5">
        <v>0</v>
      </c>
      <c r="F24" s="22">
        <f t="shared" si="1"/>
        <v>0</v>
      </c>
      <c r="G24" s="25">
        <v>0</v>
      </c>
      <c r="H24" s="49" t="s">
        <v>74</v>
      </c>
      <c r="I24" s="55"/>
      <c r="J24" s="95"/>
      <c r="K24" s="92"/>
      <c r="L24" s="100"/>
      <c r="M24" s="109"/>
      <c r="N24" s="111"/>
    </row>
    <row r="25" spans="1:14" ht="13.5" customHeight="1" thickBot="1" x14ac:dyDescent="0.25">
      <c r="A25" s="52">
        <f t="shared" si="2"/>
        <v>45433</v>
      </c>
      <c r="B25" s="53" t="str">
        <f>VLOOKUP(WEEKDAY(A25,2),Stamoplysninger!$A$24:$D$30,2,FALSE)</f>
        <v>tirsdag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55"/>
      <c r="J25" s="95"/>
      <c r="K25" s="92"/>
      <c r="L25" s="100"/>
      <c r="M25" s="109"/>
      <c r="N25" s="111"/>
    </row>
    <row r="26" spans="1:14" ht="13.5" customHeight="1" thickBot="1" x14ac:dyDescent="0.25">
      <c r="A26" s="52">
        <f t="shared" si="2"/>
        <v>45434</v>
      </c>
      <c r="B26" s="53" t="str">
        <f>VLOOKUP(WEEKDAY(A26,2),Stamoplysninger!$A$24:$D$30,2,FALSE)</f>
        <v>onsdag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55"/>
      <c r="J26" s="95"/>
      <c r="K26" s="92"/>
      <c r="L26" s="100"/>
      <c r="M26" s="109"/>
      <c r="N26" s="111"/>
    </row>
    <row r="27" spans="1:14" ht="13.5" customHeight="1" thickBot="1" x14ac:dyDescent="0.25">
      <c r="A27" s="52">
        <f t="shared" si="2"/>
        <v>45435</v>
      </c>
      <c r="B27" s="53" t="str">
        <f>VLOOKUP(WEEKDAY(A27,2),Stamoplysninger!$A$24:$D$30,2,FALSE)</f>
        <v>torsdag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55"/>
      <c r="J27" s="95"/>
      <c r="K27" s="92"/>
      <c r="L27" s="100"/>
      <c r="M27" s="109"/>
      <c r="N27" s="111"/>
    </row>
    <row r="28" spans="1:14" ht="13.5" customHeight="1" thickBot="1" x14ac:dyDescent="0.25">
      <c r="A28" s="52">
        <f t="shared" si="2"/>
        <v>45436</v>
      </c>
      <c r="B28" s="53" t="str">
        <f>VLOOKUP(WEEKDAY(A28,2),Stamoplysninger!$A$24:$D$30,2,FALSE)</f>
        <v>fredag</v>
      </c>
      <c r="C28" s="21">
        <f t="shared" si="0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1"/>
        <v>0.3083333333333334</v>
      </c>
      <c r="G28" s="25">
        <f>VLOOKUP(WEEKDAY($A28,2),Stamoplysninger!$A$24:$E$30,5,FALSE)</f>
        <v>0.3083333333333334</v>
      </c>
      <c r="H28" s="23"/>
      <c r="I28" s="55"/>
      <c r="J28" s="95"/>
      <c r="K28" s="92"/>
      <c r="L28" s="100"/>
      <c r="M28" s="109"/>
      <c r="N28" s="111"/>
    </row>
    <row r="29" spans="1:14" ht="13.5" customHeight="1" thickBot="1" x14ac:dyDescent="0.25">
      <c r="A29" s="52">
        <f t="shared" si="2"/>
        <v>45437</v>
      </c>
      <c r="B29" s="53" t="str">
        <f>VLOOKUP(WEEKDAY(A29,2),Stamoplysninger!$A$24:$D$30,2,FALSE)</f>
        <v>lørdag</v>
      </c>
      <c r="C29" s="21">
        <f t="shared" si="0"/>
        <v>0</v>
      </c>
      <c r="D29" s="4">
        <f>VLOOKUP(WEEKDAY($A29,2),Stamoplysninger!$A$24:$D$30,3,FALSE)</f>
        <v>0</v>
      </c>
      <c r="E29" s="5">
        <f>VLOOKUP(WEEKDAY($A29,2),Stamoplysninger!$A$24:$D$30,4,FALSE)</f>
        <v>0</v>
      </c>
      <c r="F29" s="22">
        <f t="shared" si="1"/>
        <v>0</v>
      </c>
      <c r="G29" s="25">
        <f>VLOOKUP(WEEKDAY($A29,2),Stamoplysninger!$A$24:$E$30,5,FALSE)</f>
        <v>0</v>
      </c>
      <c r="H29" s="23"/>
      <c r="I29" s="55"/>
      <c r="J29" s="95"/>
      <c r="K29" s="92"/>
      <c r="L29" s="100"/>
      <c r="M29" s="109"/>
      <c r="N29" s="111"/>
    </row>
    <row r="30" spans="1:14" ht="13.5" customHeight="1" thickBot="1" x14ac:dyDescent="0.25">
      <c r="A30" s="52">
        <f t="shared" si="2"/>
        <v>45438</v>
      </c>
      <c r="B30" s="53" t="str">
        <f>VLOOKUP(WEEKDAY(A30,2),Stamoplysninger!$A$24:$D$30,2,FALSE)</f>
        <v>søndag</v>
      </c>
      <c r="C30" s="21">
        <f t="shared" si="0"/>
        <v>0</v>
      </c>
      <c r="D30" s="4">
        <f>VLOOKUP(WEEKDAY($A30,2),Stamoplysninger!$A$24:$D$30,3,FALSE)</f>
        <v>0</v>
      </c>
      <c r="E30" s="5">
        <f>VLOOKUP(WEEKDAY($A30,2),Stamoplysninger!$A$24:$D$30,4,FALSE)</f>
        <v>0</v>
      </c>
      <c r="F30" s="22">
        <f t="shared" si="1"/>
        <v>0</v>
      </c>
      <c r="G30" s="25">
        <f>VLOOKUP(WEEKDAY($A30,2),Stamoplysninger!$A$24:$E$30,5,FALSE)</f>
        <v>0</v>
      </c>
      <c r="H30" s="49"/>
      <c r="I30" s="55"/>
      <c r="J30" s="95"/>
      <c r="K30" s="92"/>
      <c r="L30" s="100"/>
      <c r="M30" s="109"/>
      <c r="N30" s="111"/>
    </row>
    <row r="31" spans="1:14" ht="13.5" customHeight="1" thickBot="1" x14ac:dyDescent="0.25">
      <c r="A31" s="52">
        <f t="shared" si="2"/>
        <v>45439</v>
      </c>
      <c r="B31" s="53" t="str">
        <f>VLOOKUP(WEEKDAY(A31,2),Stamoplysninger!$A$24:$D$30,2,FALSE)</f>
        <v>mandag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55"/>
      <c r="J31" s="95"/>
      <c r="K31" s="92"/>
      <c r="L31" s="100"/>
      <c r="M31" s="109"/>
      <c r="N31" s="111"/>
    </row>
    <row r="32" spans="1:14" ht="13.5" customHeight="1" thickBot="1" x14ac:dyDescent="0.25">
      <c r="A32" s="52">
        <f t="shared" si="2"/>
        <v>45440</v>
      </c>
      <c r="B32" s="53" t="str">
        <f>VLOOKUP(WEEKDAY(A32,2),Stamoplysninger!$A$24:$D$30,2,FALSE)</f>
        <v>tirsdag</v>
      </c>
      <c r="C32" s="21">
        <f t="shared" si="0"/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1"/>
        <v>0.3083333333333334</v>
      </c>
      <c r="G32" s="25">
        <f>VLOOKUP(WEEKDAY($A32,2),Stamoplysninger!$A$24:$E$30,5,FALSE)</f>
        <v>0.3083333333333334</v>
      </c>
      <c r="I32" s="55"/>
      <c r="J32" s="95"/>
      <c r="K32" s="92"/>
      <c r="L32" s="100"/>
      <c r="M32" s="109"/>
      <c r="N32" s="111"/>
    </row>
    <row r="33" spans="1:14" ht="13.5" customHeight="1" thickBot="1" x14ac:dyDescent="0.25">
      <c r="A33" s="52">
        <f t="shared" si="2"/>
        <v>45441</v>
      </c>
      <c r="B33" s="53" t="str">
        <f>VLOOKUP(WEEKDAY(A33,2),Stamoplysninger!$A$24:$D$30,2,FALSE)</f>
        <v>onsdag</v>
      </c>
      <c r="C33" s="21">
        <f t="shared" si="0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1"/>
        <v>0.3083333333333334</v>
      </c>
      <c r="G33" s="25">
        <f>VLOOKUP(WEEKDAY($A33,2),Stamoplysninger!$A$24:$E$30,5,FALSE)</f>
        <v>0.3083333333333334</v>
      </c>
      <c r="I33" s="55"/>
      <c r="J33" s="95"/>
      <c r="K33" s="92"/>
      <c r="L33" s="100"/>
      <c r="M33" s="109"/>
      <c r="N33" s="111"/>
    </row>
    <row r="34" spans="1:14" ht="13.5" customHeight="1" thickBot="1" x14ac:dyDescent="0.25">
      <c r="A34" s="52">
        <f t="shared" si="2"/>
        <v>45442</v>
      </c>
      <c r="B34" s="53" t="str">
        <f>VLOOKUP(WEEKDAY(A34,2),Stamoplysninger!$A$24:$D$30,2,FALSE)</f>
        <v>torsdag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1"/>
        <v>0.3083333333333334</v>
      </c>
      <c r="G34" s="25">
        <f>VLOOKUP(WEEKDAY($A34,2),Stamoplysninger!$A$24:$E$30,5,FALSE)</f>
        <v>0.3083333333333334</v>
      </c>
      <c r="H34" s="23"/>
      <c r="I34" s="55"/>
      <c r="J34" s="95"/>
      <c r="K34" s="92"/>
      <c r="L34" s="100"/>
      <c r="M34" s="109"/>
      <c r="N34" s="111"/>
    </row>
    <row r="35" spans="1:14" ht="13.5" customHeight="1" thickBot="1" x14ac:dyDescent="0.25">
      <c r="A35" s="20">
        <f t="shared" si="2"/>
        <v>45443</v>
      </c>
      <c r="B35" s="50" t="str">
        <f>VLOOKUP(WEEKDAY(A35,2),Stamoplysninger!$A$24:$D$30,2,FALSE)</f>
        <v>fredag</v>
      </c>
      <c r="C35" s="21">
        <f t="shared" si="0"/>
        <v>0</v>
      </c>
      <c r="D35" s="4">
        <f>VLOOKUP(WEEKDAY($A35,2),Stamoplysninger!$A$24:$D$30,3,FALSE)</f>
        <v>0.33333333333333331</v>
      </c>
      <c r="E35" s="5">
        <f>VLOOKUP(WEEKDAY($A35,2),Stamoplysninger!$A$24:$D$30,4,FALSE)</f>
        <v>0.64166666666666672</v>
      </c>
      <c r="F35" s="22">
        <f t="shared" si="1"/>
        <v>0.3083333333333334</v>
      </c>
      <c r="G35" s="25">
        <f>VLOOKUP(WEEKDAY($A35,2),Stamoplysninger!$A$24:$E$30,5,FALSE)</f>
        <v>0.3083333333333334</v>
      </c>
      <c r="H35" s="23"/>
      <c r="I35" s="55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79"/>
      <c r="E36" s="80"/>
      <c r="F36" s="22"/>
      <c r="G36" s="25"/>
      <c r="H36" s="23"/>
      <c r="I36" s="55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79"/>
      <c r="E37" s="80"/>
      <c r="F37" s="22"/>
      <c r="G37" s="24"/>
      <c r="H37" s="23"/>
      <c r="I37" s="55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81"/>
      <c r="E38" s="80"/>
      <c r="F38" s="22"/>
      <c r="G38" s="24"/>
      <c r="H38" s="72" t="s">
        <v>55</v>
      </c>
      <c r="I38" s="59"/>
      <c r="J38" s="95"/>
      <c r="K38" s="92"/>
      <c r="L38" s="100">
        <v>0</v>
      </c>
      <c r="M38" s="109"/>
      <c r="N38" s="111"/>
    </row>
    <row r="39" spans="1:14" ht="13.5" customHeight="1" thickBot="1" x14ac:dyDescent="0.25">
      <c r="A39" s="20"/>
      <c r="B39" s="26"/>
      <c r="C39" s="21"/>
      <c r="D39" s="82"/>
      <c r="E39" s="83"/>
      <c r="F39" s="31"/>
      <c r="G39" s="32"/>
      <c r="H39" s="89" t="str">
        <f>"Ny feriesaldo pr. 1. Maj "&amp;Stamoplysninger!C1&amp;" ="</f>
        <v>Ny feriesaldo pr. 1. Maj 2024 =</v>
      </c>
      <c r="I39" s="113"/>
      <c r="J39" s="95"/>
      <c r="K39" s="92"/>
      <c r="L39" s="102">
        <f>Stamoplysninger!E8</f>
        <v>0</v>
      </c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77.083333333333343</v>
      </c>
      <c r="K40" s="70">
        <f>K4-SUM(K5:K39)</f>
        <v>0</v>
      </c>
      <c r="L40" s="68">
        <f>L4-SUM(L5:L38)+L39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40:G40"/>
    <mergeCell ref="D1:G1"/>
    <mergeCell ref="I1:L1"/>
    <mergeCell ref="D4:H4"/>
    <mergeCell ref="M1:N1"/>
  </mergeCells>
  <conditionalFormatting sqref="A5:B35">
    <cfRule type="expression" dxfId="15" priority="1" stopIfTrue="1">
      <formula>$B5="lørdag"</formula>
    </cfRule>
    <cfRule type="expression" dxfId="14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118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maj!C40</f>
        <v>0</v>
      </c>
      <c r="D4" s="243"/>
      <c r="E4" s="244"/>
      <c r="F4" s="244"/>
      <c r="G4" s="244"/>
      <c r="H4" s="245"/>
      <c r="I4" s="54"/>
      <c r="J4" s="56">
        <f>maj!J40</f>
        <v>77.083333333333343</v>
      </c>
      <c r="K4" s="56">
        <v>0</v>
      </c>
      <c r="L4" s="47">
        <f>maj!L40</f>
        <v>0</v>
      </c>
      <c r="M4" s="107">
        <f>maj!M40</f>
        <v>0</v>
      </c>
      <c r="N4" s="56">
        <f>maj!N40</f>
        <v>0</v>
      </c>
    </row>
    <row r="5" spans="1:14" ht="13.5" customHeight="1" thickBot="1" x14ac:dyDescent="0.25">
      <c r="A5" s="20">
        <f>DATE(Stamoplysninger!$C$1,6,1)</f>
        <v>45444</v>
      </c>
      <c r="B5" s="50" t="str">
        <f>VLOOKUP(WEEKDAY(A5,2),Stamoplysninger!$A$24:$D$30,2,FALSE)</f>
        <v>lørdag</v>
      </c>
      <c r="C5" s="21">
        <f t="shared" ref="C5:C34" si="0">I5+(C4+((F5*24)-G5*24)*60)</f>
        <v>0</v>
      </c>
      <c r="D5" s="2">
        <f>VLOOKUP(WEEKDAY($A5,2),Stamoplysninger!$A$24:$D$30,3,FALSE)</f>
        <v>0</v>
      </c>
      <c r="E5" s="3">
        <f>VLOOKUP(WEEKDAY($A5,2),Stamoplysninger!$A$24:$D$30,4,FALSE)</f>
        <v>0</v>
      </c>
      <c r="F5" s="22">
        <f>SUM(E5-D5)</f>
        <v>0</v>
      </c>
      <c r="G5" s="25">
        <f>VLOOKUP(WEEKDAY($A5,2),Stamoplysninger!$A$24:$E$30,5,FALSE)</f>
        <v>0</v>
      </c>
      <c r="H5" s="76"/>
      <c r="I5" s="24"/>
      <c r="J5" s="95"/>
      <c r="K5" s="91"/>
      <c r="L5" s="57"/>
      <c r="M5" s="109"/>
      <c r="N5" s="110"/>
    </row>
    <row r="6" spans="1:14" ht="13.5" customHeight="1" thickBot="1" x14ac:dyDescent="0.25">
      <c r="A6" s="52">
        <f>A5+1</f>
        <v>45445</v>
      </c>
      <c r="B6" s="53" t="str">
        <f>VLOOKUP(WEEKDAY(A6,2),Stamoplysninger!$A$24:$D$30,2,FALSE)</f>
        <v>søndag</v>
      </c>
      <c r="C6" s="21">
        <f t="shared" si="0"/>
        <v>0</v>
      </c>
      <c r="D6" s="4">
        <f>VLOOKUP(WEEKDAY($A6,2),Stamoplysninger!$A$24:$D$30,3,FALSE)</f>
        <v>0</v>
      </c>
      <c r="E6" s="5">
        <f>VLOOKUP(WEEKDAY($A6,2),Stamoplysninger!$A$24:$D$30,4,FALSE)</f>
        <v>0</v>
      </c>
      <c r="F6" s="22">
        <f t="shared" ref="F6:F34" si="1">SUM(E6-D6)</f>
        <v>0</v>
      </c>
      <c r="G6" s="25">
        <f>VLOOKUP(WEEKDAY($A6,2),Stamoplysninger!$A$24:$E$30,5,FALSE)</f>
        <v>0</v>
      </c>
      <c r="H6" s="23"/>
      <c r="I6" s="24"/>
      <c r="J6" s="95"/>
      <c r="K6" s="92"/>
      <c r="L6" s="57"/>
      <c r="M6" s="109"/>
      <c r="N6" s="111"/>
    </row>
    <row r="7" spans="1:14" ht="13.5" customHeight="1" thickBot="1" x14ac:dyDescent="0.25">
      <c r="A7" s="52">
        <f t="shared" ref="A7:A34" si="2">A6+1</f>
        <v>45446</v>
      </c>
      <c r="B7" s="53" t="str">
        <f>VLOOKUP(WEEKDAY(A7,2),Stamoplysninger!$A$24:$D$30,2,FALSE)</f>
        <v>mandag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1"/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2"/>
      <c r="L7" s="57"/>
      <c r="M7" s="109"/>
      <c r="N7" s="111"/>
    </row>
    <row r="8" spans="1:14" ht="13.5" customHeight="1" thickBot="1" x14ac:dyDescent="0.25">
      <c r="A8" s="52">
        <f t="shared" si="2"/>
        <v>45447</v>
      </c>
      <c r="B8" s="53" t="str">
        <f>VLOOKUP(WEEKDAY(A8,2),Stamoplysninger!$A$24:$D$30,2,FALSE)</f>
        <v>tirsdag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2"/>
      <c r="L8" s="57"/>
      <c r="M8" s="109"/>
      <c r="N8" s="111"/>
    </row>
    <row r="9" spans="1:14" ht="13.5" customHeight="1" thickBot="1" x14ac:dyDescent="0.25">
      <c r="A9" s="52">
        <f t="shared" si="2"/>
        <v>45448</v>
      </c>
      <c r="B9" s="53" t="str">
        <f>VLOOKUP(WEEKDAY(A9,2),Stamoplysninger!$A$24:$D$30,2,FALSE)</f>
        <v>onsdag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49" t="s">
        <v>106</v>
      </c>
      <c r="I9" s="24"/>
      <c r="J9" s="95"/>
      <c r="K9" s="92"/>
      <c r="L9" s="57"/>
      <c r="M9" s="109"/>
      <c r="N9" s="111"/>
    </row>
    <row r="10" spans="1:14" ht="13.5" customHeight="1" thickBot="1" x14ac:dyDescent="0.25">
      <c r="A10" s="52">
        <f t="shared" si="2"/>
        <v>45449</v>
      </c>
      <c r="B10" s="53" t="str">
        <f>VLOOKUP(WEEKDAY(A10,2),Stamoplysninger!$A$24:$D$30,2,FALSE)</f>
        <v>torsdag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49"/>
      <c r="I10" s="24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2"/>
        <v>45450</v>
      </c>
      <c r="B11" s="50" t="str">
        <f>VLOOKUP(WEEKDAY(A11,2),Stamoplysninger!$A$24:$D$30,2,FALSE)</f>
        <v>fredag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2"/>
        <v>45451</v>
      </c>
      <c r="B12" s="50" t="str">
        <f>VLOOKUP(WEEKDAY(A12,2),Stamoplysninger!$A$24:$D$30,2,FALSE)</f>
        <v>lørdag</v>
      </c>
      <c r="C12" s="21">
        <f t="shared" si="0"/>
        <v>0</v>
      </c>
      <c r="D12" s="4">
        <f>VLOOKUP(WEEKDAY($A12,2),Stamoplysninger!$A$24:$D$30,3,FALSE)</f>
        <v>0</v>
      </c>
      <c r="E12" s="5">
        <f>VLOOKUP(WEEKDAY($A12,2),Stamoplysninger!$A$24:$D$30,4,FALSE)</f>
        <v>0</v>
      </c>
      <c r="F12" s="22">
        <f t="shared" si="1"/>
        <v>0</v>
      </c>
      <c r="G12" s="25">
        <f>VLOOKUP(WEEKDAY($A12,2),Stamoplysninger!$A$24:$E$30,5,FALSE)</f>
        <v>0</v>
      </c>
      <c r="H12" s="23"/>
      <c r="I12" s="24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2"/>
        <v>45452</v>
      </c>
      <c r="B13" s="50" t="str">
        <f>VLOOKUP(WEEKDAY(A13,2),Stamoplysninger!$A$24:$D$30,2,FALSE)</f>
        <v>søndag</v>
      </c>
      <c r="C13" s="21">
        <f t="shared" si="0"/>
        <v>0</v>
      </c>
      <c r="D13" s="4">
        <f>VLOOKUP(WEEKDAY($A13,2),Stamoplysninger!$A$24:$D$30,3,FALSE)</f>
        <v>0</v>
      </c>
      <c r="E13" s="5">
        <f>VLOOKUP(WEEKDAY($A13,2),Stamoplysninger!$A$24:$D$30,4,FALSE)</f>
        <v>0</v>
      </c>
      <c r="F13" s="22">
        <f t="shared" si="1"/>
        <v>0</v>
      </c>
      <c r="G13" s="25">
        <f>VLOOKUP(WEEKDAY($A13,2),Stamoplysninger!$A$24:$E$30,5,FALSE)</f>
        <v>0</v>
      </c>
      <c r="H13" s="23"/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2"/>
        <v>45453</v>
      </c>
      <c r="B14" s="50" t="str">
        <f>VLOOKUP(WEEKDAY(A14,2),Stamoplysninger!$A$24:$D$30,2,FALSE)</f>
        <v>mandag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1"/>
        <v>0.3083333333333334</v>
      </c>
      <c r="G14" s="25">
        <f>VLOOKUP(WEEKDAY($A14,2),Stamoplysninger!$A$24:$E$30,5,FALSE)</f>
        <v>0.3083333333333334</v>
      </c>
      <c r="H14" s="23"/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2"/>
        <v>45454</v>
      </c>
      <c r="B15" s="50" t="str">
        <f>VLOOKUP(WEEKDAY(A15,2),Stamoplysninger!$A$24:$D$30,2,FALSE)</f>
        <v>tirsdag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2"/>
        <v>45455</v>
      </c>
      <c r="B16" s="50" t="str">
        <f>VLOOKUP(WEEKDAY(A16,2),Stamoplysninger!$A$24:$D$30,2,FALSE)</f>
        <v>onsdag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20">
        <f t="shared" si="2"/>
        <v>45456</v>
      </c>
      <c r="B17" s="50" t="str">
        <f>VLOOKUP(WEEKDAY(A17,2),Stamoplysninger!$A$24:$D$30,2,FALSE)</f>
        <v>torsdag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20">
        <f t="shared" si="2"/>
        <v>45457</v>
      </c>
      <c r="B18" s="50" t="str">
        <f>VLOOKUP(WEEKDAY(A18,2),Stamoplysninger!$A$24:$D$30,2,FALSE)</f>
        <v>fredag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20">
        <f t="shared" si="2"/>
        <v>45458</v>
      </c>
      <c r="B19" s="50" t="str">
        <f>VLOOKUP(WEEKDAY(A19,2),Stamoplysninger!$A$24:$D$30,2,FALSE)</f>
        <v>lørdag</v>
      </c>
      <c r="C19" s="21">
        <f t="shared" si="0"/>
        <v>0</v>
      </c>
      <c r="D19" s="4">
        <f>VLOOKUP(WEEKDAY($A19,2),Stamoplysninger!$A$24:$D$30,3,FALSE)</f>
        <v>0</v>
      </c>
      <c r="E19" s="5">
        <f>VLOOKUP(WEEKDAY($A19,2),Stamoplysninger!$A$24:$D$30,4,FALSE)</f>
        <v>0</v>
      </c>
      <c r="F19" s="22">
        <f t="shared" si="1"/>
        <v>0</v>
      </c>
      <c r="G19" s="25">
        <f>VLOOKUP(WEEKDAY($A19,2),Stamoplysninger!$A$24:$E$30,5,FALSE)</f>
        <v>0</v>
      </c>
      <c r="H19" s="23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45459</v>
      </c>
      <c r="B20" s="50" t="str">
        <f>VLOOKUP(WEEKDAY(A20,2),Stamoplysninger!$A$24:$D$30,2,FALSE)</f>
        <v>søndag</v>
      </c>
      <c r="C20" s="21">
        <f t="shared" si="0"/>
        <v>0</v>
      </c>
      <c r="D20" s="4">
        <f>VLOOKUP(WEEKDAY($A20,2),Stamoplysninger!$A$24:$D$30,3,FALSE)</f>
        <v>0</v>
      </c>
      <c r="E20" s="5">
        <f>VLOOKUP(WEEKDAY($A20,2),Stamoplysninger!$A$24:$D$30,4,FALSE)</f>
        <v>0</v>
      </c>
      <c r="F20" s="22">
        <f t="shared" si="1"/>
        <v>0</v>
      </c>
      <c r="G20" s="25">
        <f>VLOOKUP(WEEKDAY($A20,2),Stamoplysninger!$A$24:$E$30,5,FALSE)</f>
        <v>0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45460</v>
      </c>
      <c r="B21" s="50" t="str">
        <f>VLOOKUP(WEEKDAY(A21,2),Stamoplysninger!$A$24:$D$30,2,FALSE)</f>
        <v>mandag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1"/>
        <v>0.3083333333333334</v>
      </c>
      <c r="G21" s="25">
        <f>VLOOKUP(WEEKDAY($A21,2),Stamoplysninger!$A$24:$E$30,5,FALSE)</f>
        <v>0.3083333333333334</v>
      </c>
      <c r="H21" s="23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2"/>
        <v>45461</v>
      </c>
      <c r="B22" s="50" t="str">
        <f>VLOOKUP(WEEKDAY(A22,2),Stamoplysninger!$A$24:$D$30,2,FALSE)</f>
        <v>tirsdag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2"/>
        <v>45462</v>
      </c>
      <c r="B23" s="50" t="str">
        <f>VLOOKUP(WEEKDAY(A23,2),Stamoplysninger!$A$24:$D$30,2,FALSE)</f>
        <v>onsdag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2"/>
        <v>45463</v>
      </c>
      <c r="B24" s="50" t="str">
        <f>VLOOKUP(WEEKDAY(A24,2),Stamoplysninger!$A$24:$D$30,2,FALSE)</f>
        <v>torsdag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2"/>
        <v>45464</v>
      </c>
      <c r="B25" s="50" t="str">
        <f>VLOOKUP(WEEKDAY(A25,2),Stamoplysninger!$A$24:$D$30,2,FALSE)</f>
        <v>fredag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2"/>
        <v>45465</v>
      </c>
      <c r="B26" s="50" t="str">
        <f>VLOOKUP(WEEKDAY(A26,2),Stamoplysninger!$A$24:$D$30,2,FALSE)</f>
        <v>lørdag</v>
      </c>
      <c r="C26" s="21">
        <f t="shared" si="0"/>
        <v>0</v>
      </c>
      <c r="D26" s="4">
        <f>VLOOKUP(WEEKDAY($A26,2),Stamoplysninger!$A$24:$D$30,3,FALSE)</f>
        <v>0</v>
      </c>
      <c r="E26" s="5">
        <f>VLOOKUP(WEEKDAY($A26,2),Stamoplysninger!$A$24:$D$30,4,FALSE)</f>
        <v>0</v>
      </c>
      <c r="F26" s="22">
        <f t="shared" si="1"/>
        <v>0</v>
      </c>
      <c r="G26" s="25">
        <f>VLOOKUP(WEEKDAY($A26,2),Stamoplysninger!$A$24:$E$30,5,FALSE)</f>
        <v>0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2"/>
        <v>45466</v>
      </c>
      <c r="B27" s="50" t="str">
        <f>VLOOKUP(WEEKDAY(A27,2),Stamoplysninger!$A$24:$D$30,2,FALSE)</f>
        <v>søndag</v>
      </c>
      <c r="C27" s="21">
        <f t="shared" si="0"/>
        <v>0</v>
      </c>
      <c r="D27" s="4">
        <f>VLOOKUP(WEEKDAY($A27,2),Stamoplysninger!$A$24:$D$30,3,FALSE)</f>
        <v>0</v>
      </c>
      <c r="E27" s="5">
        <f>VLOOKUP(WEEKDAY($A27,2),Stamoplysninger!$A$24:$D$30,4,FALSE)</f>
        <v>0</v>
      </c>
      <c r="F27" s="22">
        <f t="shared" si="1"/>
        <v>0</v>
      </c>
      <c r="G27" s="25">
        <f>VLOOKUP(WEEKDAY($A27,2),Stamoplysninger!$A$24:$E$30,5,FALSE)</f>
        <v>0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2"/>
        <v>45467</v>
      </c>
      <c r="B28" s="50" t="str">
        <f>VLOOKUP(WEEKDAY(A28,2),Stamoplysninger!$A$24:$D$30,2,FALSE)</f>
        <v>mandag</v>
      </c>
      <c r="C28" s="21">
        <f t="shared" si="0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1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2"/>
        <v>45468</v>
      </c>
      <c r="B29" s="50" t="str">
        <f>VLOOKUP(WEEKDAY(A29,2),Stamoplysninger!$A$24:$D$30,2,FALSE)</f>
        <v>tirsdag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1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2"/>
        <v>45469</v>
      </c>
      <c r="B30" s="50" t="str">
        <f>VLOOKUP(WEEKDAY(A30,2),Stamoplysninger!$A$24:$D$30,2,FALSE)</f>
        <v>onsdag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2"/>
        <v>45470</v>
      </c>
      <c r="B31" s="50" t="str">
        <f>VLOOKUP(WEEKDAY(A31,2),Stamoplysninger!$A$24:$D$30,2,FALSE)</f>
        <v>torsdag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2"/>
        <v>45471</v>
      </c>
      <c r="B32" s="50" t="str">
        <f>VLOOKUP(WEEKDAY(A32,2),Stamoplysninger!$A$24:$D$30,2,FALSE)</f>
        <v>fredag</v>
      </c>
      <c r="C32" s="21">
        <f t="shared" si="0"/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1"/>
        <v>0.3083333333333334</v>
      </c>
      <c r="G32" s="25">
        <f>VLOOKUP(WEEKDAY($A32,2),Stamoplysninger!$A$24:$E$30,5,FALSE)</f>
        <v>0.3083333333333334</v>
      </c>
      <c r="H32" s="23"/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2"/>
        <v>45472</v>
      </c>
      <c r="B33" s="50" t="str">
        <f>VLOOKUP(WEEKDAY(A33,2),Stamoplysninger!$A$24:$D$30,2,FALSE)</f>
        <v>lørdag</v>
      </c>
      <c r="C33" s="21">
        <f t="shared" si="0"/>
        <v>0</v>
      </c>
      <c r="D33" s="4">
        <f>VLOOKUP(WEEKDAY($A33,2),Stamoplysninger!$A$24:$D$30,3,FALSE)</f>
        <v>0</v>
      </c>
      <c r="E33" s="5">
        <f>VLOOKUP(WEEKDAY($A33,2),Stamoplysninger!$A$24:$D$30,4,FALSE)</f>
        <v>0</v>
      </c>
      <c r="F33" s="22">
        <f t="shared" si="1"/>
        <v>0</v>
      </c>
      <c r="G33" s="25">
        <f>VLOOKUP(WEEKDAY($A33,2),Stamoplysninger!$A$24:$E$30,5,FALSE)</f>
        <v>0</v>
      </c>
      <c r="H33" s="23"/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>
        <f t="shared" si="2"/>
        <v>45473</v>
      </c>
      <c r="B34" s="50" t="str">
        <f>VLOOKUP(WEEKDAY(A34,2),Stamoplysninger!$A$24:$D$30,2,FALSE)</f>
        <v>søndag</v>
      </c>
      <c r="C34" s="21">
        <f t="shared" si="0"/>
        <v>0</v>
      </c>
      <c r="D34" s="4">
        <f>VLOOKUP(WEEKDAY($A34,2),Stamoplysninger!$A$24:$D$30,3,FALSE)</f>
        <v>0</v>
      </c>
      <c r="E34" s="5">
        <f>VLOOKUP(WEEKDAY($A34,2),Stamoplysninger!$A$24:$D$30,4,FALSE)</f>
        <v>0</v>
      </c>
      <c r="F34" s="22">
        <f t="shared" si="1"/>
        <v>0</v>
      </c>
      <c r="G34" s="25">
        <f>VLOOKUP(WEEKDAY($A34,2),Stamoplysninger!$A$24:$E$30,5,FALSE)</f>
        <v>0</v>
      </c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/>
      <c r="B35" s="50"/>
      <c r="C35" s="21"/>
      <c r="D35" s="4"/>
      <c r="E35" s="5"/>
      <c r="F35" s="22"/>
      <c r="G35" s="25"/>
      <c r="H35" s="23"/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1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C34</f>
        <v>0</v>
      </c>
      <c r="D40" s="243" t="s">
        <v>53</v>
      </c>
      <c r="E40" s="244"/>
      <c r="F40" s="244"/>
      <c r="G40" s="245"/>
      <c r="H40" s="75" t="s">
        <v>25</v>
      </c>
      <c r="I40" s="54"/>
      <c r="J40" s="70">
        <f>J4-SUM(J5:J39)+Stamoplysninger!F31</f>
        <v>92.500000000000014</v>
      </c>
      <c r="K40" s="70">
        <f>K4-SUM(K5:K39)</f>
        <v>0</v>
      </c>
      <c r="L40" s="68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1:G1"/>
    <mergeCell ref="I1:L1"/>
    <mergeCell ref="D40:G40"/>
    <mergeCell ref="D4:H4"/>
    <mergeCell ref="M1:N1"/>
  </mergeCells>
  <phoneticPr fontId="0" type="noConversion"/>
  <conditionalFormatting sqref="A5:B35">
    <cfRule type="expression" dxfId="13" priority="1" stopIfTrue="1">
      <formula>$B5="lørdag"</formula>
    </cfRule>
    <cfRule type="expression" dxfId="12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119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juni!C40</f>
        <v>0</v>
      </c>
      <c r="D4" s="77"/>
      <c r="E4" s="8"/>
      <c r="F4" s="8"/>
      <c r="G4" s="8"/>
      <c r="H4" s="78"/>
      <c r="I4" s="54"/>
      <c r="J4" s="56">
        <f>juni!J40</f>
        <v>92.500000000000014</v>
      </c>
      <c r="K4" s="56">
        <v>0</v>
      </c>
      <c r="L4" s="47">
        <f>juni!L40</f>
        <v>0</v>
      </c>
      <c r="M4" s="107">
        <f>juni!M40</f>
        <v>0</v>
      </c>
      <c r="N4" s="56">
        <f>juni!N40</f>
        <v>0</v>
      </c>
    </row>
    <row r="5" spans="1:14" ht="13.5" customHeight="1" thickBot="1" x14ac:dyDescent="0.25">
      <c r="A5" s="20">
        <f>DATE(Stamoplysninger!$C$1,7,1)</f>
        <v>45474</v>
      </c>
      <c r="B5" s="50" t="str">
        <f>VLOOKUP(WEEKDAY(A5,2),Stamoplysninger!$A$24:$D$30,2,FALSE)</f>
        <v>mandag</v>
      </c>
      <c r="C5" s="21">
        <f t="shared" ref="C5:C35" si="0"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24"/>
      <c r="J5" s="95"/>
      <c r="K5" s="91"/>
      <c r="L5" s="57"/>
      <c r="M5" s="109"/>
      <c r="N5" s="110"/>
    </row>
    <row r="6" spans="1:14" ht="13.5" customHeight="1" thickBot="1" x14ac:dyDescent="0.25">
      <c r="A6" s="20">
        <f>A5+1</f>
        <v>45475</v>
      </c>
      <c r="B6" s="50" t="str">
        <f>VLOOKUP(WEEKDAY(A6,2),Stamoplysninger!$A$24:$D$30,2,FALSE)</f>
        <v>tirsdag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5" si="1"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2"/>
      <c r="L6" s="57"/>
      <c r="M6" s="109"/>
      <c r="N6" s="111"/>
    </row>
    <row r="7" spans="1:14" ht="13.5" customHeight="1" thickBot="1" x14ac:dyDescent="0.25">
      <c r="A7" s="20">
        <f t="shared" ref="A7:A35" si="2">A6+1</f>
        <v>45476</v>
      </c>
      <c r="B7" s="50" t="str">
        <f>VLOOKUP(WEEKDAY(A7,2),Stamoplysninger!$A$24:$D$30,2,FALSE)</f>
        <v>onsdag</v>
      </c>
      <c r="C7" s="21">
        <f t="shared" si="0"/>
        <v>0</v>
      </c>
      <c r="D7" s="4">
        <f>VLOOKUP(WEEKDAY($A7,2),Stamoplysninger!$A$24:$D$30,3,FALSE)</f>
        <v>0.33333333333333331</v>
      </c>
      <c r="E7" s="5">
        <f>VLOOKUP(WEEKDAY($A7,2),Stamoplysninger!$A$24:$D$30,4,FALSE)</f>
        <v>0.64166666666666672</v>
      </c>
      <c r="F7" s="22">
        <f t="shared" si="1"/>
        <v>0.3083333333333334</v>
      </c>
      <c r="G7" s="25">
        <f>VLOOKUP(WEEKDAY($A7,2),Stamoplysninger!$A$24:$E$30,5,FALSE)</f>
        <v>0.3083333333333334</v>
      </c>
      <c r="H7" s="23"/>
      <c r="I7" s="24"/>
      <c r="J7" s="95"/>
      <c r="K7" s="92"/>
      <c r="L7" s="57"/>
      <c r="M7" s="109"/>
      <c r="N7" s="111"/>
    </row>
    <row r="8" spans="1:14" ht="13.5" customHeight="1" thickBot="1" x14ac:dyDescent="0.25">
      <c r="A8" s="20">
        <f t="shared" si="2"/>
        <v>45477</v>
      </c>
      <c r="B8" s="50" t="str">
        <f>VLOOKUP(WEEKDAY(A8,2),Stamoplysninger!$A$24:$D$30,2,FALSE)</f>
        <v>torsdag</v>
      </c>
      <c r="C8" s="21">
        <f t="shared" si="0"/>
        <v>0</v>
      </c>
      <c r="D8" s="4">
        <f>VLOOKUP(WEEKDAY($A8,2),Stamoplysninger!$A$24:$D$30,3,FALSE)</f>
        <v>0.33333333333333331</v>
      </c>
      <c r="E8" s="5">
        <f>VLOOKUP(WEEKDAY($A8,2),Stamoplysninger!$A$24:$D$30,4,FALSE)</f>
        <v>0.64166666666666672</v>
      </c>
      <c r="F8" s="22">
        <f t="shared" si="1"/>
        <v>0.3083333333333334</v>
      </c>
      <c r="G8" s="25">
        <f>VLOOKUP(WEEKDAY($A8,2),Stamoplysninger!$A$24:$E$30,5,FALSE)</f>
        <v>0.3083333333333334</v>
      </c>
      <c r="H8" s="23"/>
      <c r="I8" s="24"/>
      <c r="J8" s="95"/>
      <c r="K8" s="92"/>
      <c r="L8" s="57"/>
      <c r="M8" s="109"/>
      <c r="N8" s="111"/>
    </row>
    <row r="9" spans="1:14" ht="13.5" customHeight="1" thickBot="1" x14ac:dyDescent="0.25">
      <c r="A9" s="20">
        <f t="shared" si="2"/>
        <v>45478</v>
      </c>
      <c r="B9" s="50" t="str">
        <f>VLOOKUP(WEEKDAY(A9,2),Stamoplysninger!$A$24:$D$30,2,FALSE)</f>
        <v>fredag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57"/>
      <c r="M9" s="109"/>
      <c r="N9" s="111"/>
    </row>
    <row r="10" spans="1:14" ht="13.5" customHeight="1" thickBot="1" x14ac:dyDescent="0.25">
      <c r="A10" s="20">
        <f t="shared" si="2"/>
        <v>45479</v>
      </c>
      <c r="B10" s="50" t="str">
        <f>VLOOKUP(WEEKDAY(A10,2),Stamoplysninger!$A$24:$D$30,2,FALSE)</f>
        <v>lørdag</v>
      </c>
      <c r="C10" s="21">
        <f t="shared" si="0"/>
        <v>0</v>
      </c>
      <c r="D10" s="4">
        <f>VLOOKUP(WEEKDAY($A10,2),Stamoplysninger!$A$24:$D$30,3,FALSE)</f>
        <v>0</v>
      </c>
      <c r="E10" s="5">
        <f>VLOOKUP(WEEKDAY($A10,2),Stamoplysninger!$A$24:$D$30,4,FALSE)</f>
        <v>0</v>
      </c>
      <c r="F10" s="22">
        <f t="shared" si="1"/>
        <v>0</v>
      </c>
      <c r="G10" s="25">
        <f>VLOOKUP(WEEKDAY($A10,2),Stamoplysninger!$A$24:$E$30,5,FALSE)</f>
        <v>0</v>
      </c>
      <c r="H10" s="23"/>
      <c r="I10" s="24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2"/>
        <v>45480</v>
      </c>
      <c r="B11" s="50" t="str">
        <f>VLOOKUP(WEEKDAY(A11,2),Stamoplysninger!$A$24:$D$30,2,FALSE)</f>
        <v>søndag</v>
      </c>
      <c r="C11" s="21">
        <f t="shared" si="0"/>
        <v>0</v>
      </c>
      <c r="D11" s="4">
        <f>VLOOKUP(WEEKDAY($A11,2),Stamoplysninger!$A$24:$D$30,3,FALSE)</f>
        <v>0</v>
      </c>
      <c r="E11" s="5">
        <f>VLOOKUP(WEEKDAY($A11,2),Stamoplysninger!$A$24:$D$30,4,FALSE)</f>
        <v>0</v>
      </c>
      <c r="F11" s="22">
        <f t="shared" si="1"/>
        <v>0</v>
      </c>
      <c r="G11" s="25">
        <f>VLOOKUP(WEEKDAY($A11,2),Stamoplysninger!$A$24:$E$30,5,FALSE)</f>
        <v>0</v>
      </c>
      <c r="H11" s="23"/>
      <c r="I11" s="24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2"/>
        <v>45481</v>
      </c>
      <c r="B12" s="50" t="str">
        <f>VLOOKUP(WEEKDAY(A12,2),Stamoplysninger!$A$24:$D$30,2,FALSE)</f>
        <v>mandag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2"/>
        <v>45482</v>
      </c>
      <c r="B13" s="50" t="str">
        <f>VLOOKUP(WEEKDAY(A13,2),Stamoplysninger!$A$24:$D$30,2,FALSE)</f>
        <v>tirsdag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1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2"/>
        <v>45483</v>
      </c>
      <c r="B14" s="50" t="str">
        <f>VLOOKUP(WEEKDAY(A14,2),Stamoplysninger!$A$24:$D$30,2,FALSE)</f>
        <v>onsdag</v>
      </c>
      <c r="C14" s="21">
        <f t="shared" si="0"/>
        <v>0</v>
      </c>
      <c r="D14" s="4">
        <f>VLOOKUP(WEEKDAY($A14,2),Stamoplysninger!$A$24:$D$30,3,FALSE)</f>
        <v>0.33333333333333331</v>
      </c>
      <c r="E14" s="5">
        <f>VLOOKUP(WEEKDAY($A14,2),Stamoplysninger!$A$24:$D$30,4,FALSE)</f>
        <v>0.64166666666666672</v>
      </c>
      <c r="F14" s="22">
        <f t="shared" si="1"/>
        <v>0.3083333333333334</v>
      </c>
      <c r="G14" s="25">
        <f>VLOOKUP(WEEKDAY($A14,2),Stamoplysninger!$A$24:$E$30,5,FALSE)</f>
        <v>0.3083333333333334</v>
      </c>
      <c r="H14" s="23"/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2"/>
        <v>45484</v>
      </c>
      <c r="B15" s="50" t="str">
        <f>VLOOKUP(WEEKDAY(A15,2),Stamoplysninger!$A$24:$D$30,2,FALSE)</f>
        <v>torsdag</v>
      </c>
      <c r="C15" s="21">
        <f t="shared" si="0"/>
        <v>0</v>
      </c>
      <c r="D15" s="4">
        <f>VLOOKUP(WEEKDAY($A15,2),Stamoplysninger!$A$24:$D$30,3,FALSE)</f>
        <v>0.33333333333333331</v>
      </c>
      <c r="E15" s="5">
        <f>VLOOKUP(WEEKDAY($A15,2),Stamoplysninger!$A$24:$D$30,4,FALSE)</f>
        <v>0.64166666666666672</v>
      </c>
      <c r="F15" s="22">
        <f t="shared" si="1"/>
        <v>0.3083333333333334</v>
      </c>
      <c r="G15" s="25">
        <f>VLOOKUP(WEEKDAY($A15,2),Stamoplysninger!$A$24:$E$30,5,FALSE)</f>
        <v>0.3083333333333334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2"/>
        <v>45485</v>
      </c>
      <c r="B16" s="50" t="str">
        <f>VLOOKUP(WEEKDAY(A16,2),Stamoplysninger!$A$24:$D$30,2,FALSE)</f>
        <v>fredag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20">
        <f t="shared" si="2"/>
        <v>45486</v>
      </c>
      <c r="B17" s="50" t="str">
        <f>VLOOKUP(WEEKDAY(A17,2),Stamoplysninger!$A$24:$D$30,2,FALSE)</f>
        <v>lørdag</v>
      </c>
      <c r="C17" s="21">
        <f t="shared" si="0"/>
        <v>0</v>
      </c>
      <c r="D17" s="4">
        <f>VLOOKUP(WEEKDAY($A17,2),Stamoplysninger!$A$24:$D$30,3,FALSE)</f>
        <v>0</v>
      </c>
      <c r="E17" s="5">
        <f>VLOOKUP(WEEKDAY($A17,2),Stamoplysninger!$A$24:$D$30,4,FALSE)</f>
        <v>0</v>
      </c>
      <c r="F17" s="22">
        <f t="shared" si="1"/>
        <v>0</v>
      </c>
      <c r="G17" s="25">
        <f>VLOOKUP(WEEKDAY($A17,2),Stamoplysninger!$A$24:$E$30,5,FALSE)</f>
        <v>0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20">
        <f t="shared" si="2"/>
        <v>45487</v>
      </c>
      <c r="B18" s="50" t="str">
        <f>VLOOKUP(WEEKDAY(A18,2),Stamoplysninger!$A$24:$D$30,2,FALSE)</f>
        <v>søndag</v>
      </c>
      <c r="C18" s="21">
        <f t="shared" si="0"/>
        <v>0</v>
      </c>
      <c r="D18" s="4">
        <f>VLOOKUP(WEEKDAY($A18,2),Stamoplysninger!$A$24:$D$30,3,FALSE)</f>
        <v>0</v>
      </c>
      <c r="E18" s="5">
        <f>VLOOKUP(WEEKDAY($A18,2),Stamoplysninger!$A$24:$D$30,4,FALSE)</f>
        <v>0</v>
      </c>
      <c r="F18" s="22">
        <f t="shared" si="1"/>
        <v>0</v>
      </c>
      <c r="G18" s="25">
        <f>VLOOKUP(WEEKDAY($A18,2),Stamoplysninger!$A$24:$E$30,5,FALSE)</f>
        <v>0</v>
      </c>
      <c r="H18" s="23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20">
        <f t="shared" si="2"/>
        <v>45488</v>
      </c>
      <c r="B19" s="50" t="str">
        <f>VLOOKUP(WEEKDAY(A19,2),Stamoplysninger!$A$24:$D$30,2,FALSE)</f>
        <v>mandag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45489</v>
      </c>
      <c r="B20" s="50" t="str">
        <f>VLOOKUP(WEEKDAY(A20,2),Stamoplysninger!$A$24:$D$30,2,FALSE)</f>
        <v>tirsdag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45490</v>
      </c>
      <c r="B21" s="50" t="str">
        <f>VLOOKUP(WEEKDAY(A21,2),Stamoplysninger!$A$24:$D$30,2,FALSE)</f>
        <v>onsdag</v>
      </c>
      <c r="C21" s="21">
        <f t="shared" si="0"/>
        <v>0</v>
      </c>
      <c r="D21" s="4">
        <f>VLOOKUP(WEEKDAY($A21,2),Stamoplysninger!$A$24:$D$30,3,FALSE)</f>
        <v>0.33333333333333331</v>
      </c>
      <c r="E21" s="5">
        <f>VLOOKUP(WEEKDAY($A21,2),Stamoplysninger!$A$24:$D$30,4,FALSE)</f>
        <v>0.64166666666666672</v>
      </c>
      <c r="F21" s="22">
        <f t="shared" si="1"/>
        <v>0.3083333333333334</v>
      </c>
      <c r="G21" s="25">
        <f>VLOOKUP(WEEKDAY($A21,2),Stamoplysninger!$A$24:$E$30,5,FALSE)</f>
        <v>0.3083333333333334</v>
      </c>
      <c r="H21" s="23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2"/>
        <v>45491</v>
      </c>
      <c r="B22" s="50" t="str">
        <f>VLOOKUP(WEEKDAY(A22,2),Stamoplysninger!$A$24:$D$30,2,FALSE)</f>
        <v>torsdag</v>
      </c>
      <c r="C22" s="21">
        <f t="shared" si="0"/>
        <v>0</v>
      </c>
      <c r="D22" s="4">
        <f>VLOOKUP(WEEKDAY($A22,2),Stamoplysninger!$A$24:$D$30,3,FALSE)</f>
        <v>0.33333333333333331</v>
      </c>
      <c r="E22" s="5">
        <f>VLOOKUP(WEEKDAY($A22,2),Stamoplysninger!$A$24:$D$30,4,FALSE)</f>
        <v>0.64166666666666672</v>
      </c>
      <c r="F22" s="22">
        <f t="shared" si="1"/>
        <v>0.3083333333333334</v>
      </c>
      <c r="G22" s="25">
        <f>VLOOKUP(WEEKDAY($A22,2),Stamoplysninger!$A$24:$E$30,5,FALSE)</f>
        <v>0.3083333333333334</v>
      </c>
      <c r="H22" s="23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2"/>
        <v>45492</v>
      </c>
      <c r="B23" s="50" t="str">
        <f>VLOOKUP(WEEKDAY(A23,2),Stamoplysninger!$A$24:$D$30,2,FALSE)</f>
        <v>fredag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2"/>
        <v>45493</v>
      </c>
      <c r="B24" s="50" t="str">
        <f>VLOOKUP(WEEKDAY(A24,2),Stamoplysninger!$A$24:$D$30,2,FALSE)</f>
        <v>lørdag</v>
      </c>
      <c r="C24" s="21">
        <f t="shared" si="0"/>
        <v>0</v>
      </c>
      <c r="D24" s="4">
        <f>VLOOKUP(WEEKDAY($A24,2),Stamoplysninger!$A$24:$D$30,3,FALSE)</f>
        <v>0</v>
      </c>
      <c r="E24" s="5">
        <f>VLOOKUP(WEEKDAY($A24,2),Stamoplysninger!$A$24:$D$30,4,FALSE)</f>
        <v>0</v>
      </c>
      <c r="F24" s="22">
        <f t="shared" si="1"/>
        <v>0</v>
      </c>
      <c r="G24" s="25">
        <f>VLOOKUP(WEEKDAY($A24,2),Stamoplysninger!$A$24:$E$30,5,FALSE)</f>
        <v>0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2"/>
        <v>45494</v>
      </c>
      <c r="B25" s="50" t="str">
        <f>VLOOKUP(WEEKDAY(A25,2),Stamoplysninger!$A$24:$D$30,2,FALSE)</f>
        <v>søndag</v>
      </c>
      <c r="C25" s="21">
        <f t="shared" si="0"/>
        <v>0</v>
      </c>
      <c r="D25" s="4">
        <f>VLOOKUP(WEEKDAY($A25,2),Stamoplysninger!$A$24:$D$30,3,FALSE)</f>
        <v>0</v>
      </c>
      <c r="E25" s="5">
        <f>VLOOKUP(WEEKDAY($A25,2),Stamoplysninger!$A$24:$D$30,4,FALSE)</f>
        <v>0</v>
      </c>
      <c r="F25" s="22">
        <f t="shared" si="1"/>
        <v>0</v>
      </c>
      <c r="G25" s="25">
        <f>VLOOKUP(WEEKDAY($A25,2),Stamoplysninger!$A$24:$E$30,5,FALSE)</f>
        <v>0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2"/>
        <v>45495</v>
      </c>
      <c r="B26" s="50" t="str">
        <f>VLOOKUP(WEEKDAY(A26,2),Stamoplysninger!$A$24:$D$30,2,FALSE)</f>
        <v>mandag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2"/>
        <v>45496</v>
      </c>
      <c r="B27" s="50" t="str">
        <f>VLOOKUP(WEEKDAY(A27,2),Stamoplysninger!$A$24:$D$30,2,FALSE)</f>
        <v>tirsdag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2"/>
        <v>45497</v>
      </c>
      <c r="B28" s="50" t="str">
        <f>VLOOKUP(WEEKDAY(A28,2),Stamoplysninger!$A$24:$D$30,2,FALSE)</f>
        <v>onsdag</v>
      </c>
      <c r="C28" s="21">
        <f t="shared" si="0"/>
        <v>0</v>
      </c>
      <c r="D28" s="4">
        <f>VLOOKUP(WEEKDAY($A28,2),Stamoplysninger!$A$24:$D$30,3,FALSE)</f>
        <v>0.33333333333333331</v>
      </c>
      <c r="E28" s="5">
        <f>VLOOKUP(WEEKDAY($A28,2),Stamoplysninger!$A$24:$D$30,4,FALSE)</f>
        <v>0.64166666666666672</v>
      </c>
      <c r="F28" s="22">
        <f t="shared" si="1"/>
        <v>0.3083333333333334</v>
      </c>
      <c r="G28" s="25">
        <f>VLOOKUP(WEEKDAY($A28,2),Stamoplysninger!$A$24:$E$30,5,FALSE)</f>
        <v>0.3083333333333334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2"/>
        <v>45498</v>
      </c>
      <c r="B29" s="50" t="str">
        <f>VLOOKUP(WEEKDAY(A29,2),Stamoplysninger!$A$24:$D$30,2,FALSE)</f>
        <v>torsdag</v>
      </c>
      <c r="C29" s="21">
        <f t="shared" si="0"/>
        <v>0</v>
      </c>
      <c r="D29" s="4">
        <f>VLOOKUP(WEEKDAY($A29,2),Stamoplysninger!$A$24:$D$30,3,FALSE)</f>
        <v>0.33333333333333331</v>
      </c>
      <c r="E29" s="5">
        <f>VLOOKUP(WEEKDAY($A29,2),Stamoplysninger!$A$24:$D$30,4,FALSE)</f>
        <v>0.64166666666666672</v>
      </c>
      <c r="F29" s="22">
        <f t="shared" si="1"/>
        <v>0.3083333333333334</v>
      </c>
      <c r="G29" s="25">
        <f>VLOOKUP(WEEKDAY($A29,2),Stamoplysninger!$A$24:$E$30,5,FALSE)</f>
        <v>0.3083333333333334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2"/>
        <v>45499</v>
      </c>
      <c r="B30" s="50" t="str">
        <f>VLOOKUP(WEEKDAY(A30,2),Stamoplysninger!$A$24:$D$30,2,FALSE)</f>
        <v>fredag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2"/>
        <v>45500</v>
      </c>
      <c r="B31" s="50" t="str">
        <f>VLOOKUP(WEEKDAY(A31,2),Stamoplysninger!$A$24:$D$30,2,FALSE)</f>
        <v>lørdag</v>
      </c>
      <c r="C31" s="21">
        <f t="shared" si="0"/>
        <v>0</v>
      </c>
      <c r="D31" s="4">
        <f>VLOOKUP(WEEKDAY($A31,2),Stamoplysninger!$A$24:$D$30,3,FALSE)</f>
        <v>0</v>
      </c>
      <c r="E31" s="5">
        <f>VLOOKUP(WEEKDAY($A31,2),Stamoplysninger!$A$24:$D$30,4,FALSE)</f>
        <v>0</v>
      </c>
      <c r="F31" s="22">
        <f t="shared" si="1"/>
        <v>0</v>
      </c>
      <c r="G31" s="25">
        <f>VLOOKUP(WEEKDAY($A31,2),Stamoplysninger!$A$24:$E$30,5,FALSE)</f>
        <v>0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2"/>
        <v>45501</v>
      </c>
      <c r="B32" s="50" t="str">
        <f>VLOOKUP(WEEKDAY(A32,2),Stamoplysninger!$A$24:$D$30,2,FALSE)</f>
        <v>søndag</v>
      </c>
      <c r="C32" s="21">
        <f t="shared" si="0"/>
        <v>0</v>
      </c>
      <c r="D32" s="4">
        <f>VLOOKUP(WEEKDAY($A32,2),Stamoplysninger!$A$24:$D$30,3,FALSE)</f>
        <v>0</v>
      </c>
      <c r="E32" s="5">
        <f>VLOOKUP(WEEKDAY($A32,2),Stamoplysninger!$A$24:$D$30,4,FALSE)</f>
        <v>0</v>
      </c>
      <c r="F32" s="22">
        <f t="shared" si="1"/>
        <v>0</v>
      </c>
      <c r="G32" s="25">
        <f>VLOOKUP(WEEKDAY($A32,2),Stamoplysninger!$A$24:$E$30,5,FALSE)</f>
        <v>0</v>
      </c>
      <c r="H32" s="23"/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2"/>
        <v>45502</v>
      </c>
      <c r="B33" s="50" t="str">
        <f>VLOOKUP(WEEKDAY(A33,2),Stamoplysninger!$A$24:$D$30,2,FALSE)</f>
        <v>mandag</v>
      </c>
      <c r="C33" s="21">
        <f t="shared" si="0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1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>
        <f t="shared" si="2"/>
        <v>45503</v>
      </c>
      <c r="B34" s="50" t="str">
        <f>VLOOKUP(WEEKDAY(A34,2),Stamoplysninger!$A$24:$D$30,2,FALSE)</f>
        <v>tirsdag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1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>
        <f t="shared" si="2"/>
        <v>45504</v>
      </c>
      <c r="B35" s="50" t="str">
        <f>VLOOKUP(WEEKDAY(A35,2),Stamoplysninger!$A$24:$D$30,2,FALSE)</f>
        <v>onsdag</v>
      </c>
      <c r="C35" s="21">
        <f t="shared" si="0"/>
        <v>0</v>
      </c>
      <c r="D35" s="4">
        <f>VLOOKUP(WEEKDAY($A35,2),Stamoplysninger!$A$24:$D$30,3,FALSE)</f>
        <v>0.33333333333333331</v>
      </c>
      <c r="E35" s="5">
        <f>VLOOKUP(WEEKDAY($A35,2),Stamoplysninger!$A$24:$D$30,4,FALSE)</f>
        <v>0.64166666666666672</v>
      </c>
      <c r="F35" s="22">
        <f t="shared" si="1"/>
        <v>0.3083333333333334</v>
      </c>
      <c r="G35" s="25">
        <f>VLOOKUP(WEEKDAY($A35,2),Stamoplysninger!$A$24:$E$30,5,FALSE)</f>
        <v>0.3083333333333334</v>
      </c>
      <c r="H35" s="23"/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0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107.91666666666669</v>
      </c>
      <c r="K40" s="70">
        <f>K4-SUM(K5:K39)</f>
        <v>0</v>
      </c>
      <c r="L40" s="68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4">
    <mergeCell ref="D1:G1"/>
    <mergeCell ref="I1:L1"/>
    <mergeCell ref="D40:G40"/>
    <mergeCell ref="M1:N1"/>
  </mergeCells>
  <phoneticPr fontId="0" type="noConversion"/>
  <conditionalFormatting sqref="A5:B35">
    <cfRule type="expression" dxfId="11" priority="1" stopIfTrue="1">
      <formula>$B5="lørdag"</formula>
    </cfRule>
    <cfRule type="expression" dxfId="10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pane ySplit="4" topLeftCell="A5" activePane="bottomLeft" state="frozen"/>
      <selection activeCell="D10" sqref="D10"/>
      <selection pane="bottomLeft" activeCell="H1" sqref="H1"/>
    </sheetView>
  </sheetViews>
  <sheetFormatPr defaultRowHeight="12.75" x14ac:dyDescent="0.2"/>
  <cols>
    <col min="1" max="1" width="11.7109375" style="45" customWidth="1"/>
    <col min="2" max="2" width="7.7109375" style="19" customWidth="1"/>
    <col min="3" max="3" width="8.28515625" style="19" customWidth="1"/>
    <col min="4" max="6" width="6.7109375" style="9" customWidth="1"/>
    <col min="7" max="7" width="6.7109375" style="19" customWidth="1"/>
    <col min="8" max="8" width="45.7109375" style="38" customWidth="1"/>
    <col min="9" max="9" width="7.7109375" style="19" customWidth="1"/>
    <col min="10" max="10" width="12.7109375" style="19" customWidth="1"/>
    <col min="11" max="11" width="12.7109375" style="48" customWidth="1"/>
    <col min="12" max="12" width="7.7109375" style="9" customWidth="1"/>
    <col min="13" max="14" width="12.7109375" style="9" customWidth="1"/>
    <col min="15" max="16384" width="9.140625" style="9"/>
  </cols>
  <sheetData>
    <row r="1" spans="1:14" ht="13.5" customHeight="1" thickBot="1" x14ac:dyDescent="0.25">
      <c r="A1" s="64"/>
      <c r="B1" s="65"/>
      <c r="C1" s="7" t="s">
        <v>31</v>
      </c>
      <c r="D1" s="240" t="str">
        <f>Stamoplysninger!B6</f>
        <v>Indsæt dit navn</v>
      </c>
      <c r="E1" s="241"/>
      <c r="F1" s="241"/>
      <c r="G1" s="242"/>
      <c r="H1" s="66" t="s">
        <v>120</v>
      </c>
      <c r="I1" s="237" t="s">
        <v>51</v>
      </c>
      <c r="J1" s="238"/>
      <c r="K1" s="238"/>
      <c r="L1" s="246"/>
      <c r="M1" s="237" t="s">
        <v>82</v>
      </c>
      <c r="N1" s="246"/>
    </row>
    <row r="2" spans="1:14" s="19" customFormat="1" ht="32.1" customHeight="1" x14ac:dyDescent="0.15">
      <c r="A2" s="10" t="s">
        <v>19</v>
      </c>
      <c r="B2" s="11" t="s">
        <v>30</v>
      </c>
      <c r="C2" s="12" t="s">
        <v>27</v>
      </c>
      <c r="D2" s="12" t="s">
        <v>20</v>
      </c>
      <c r="E2" s="12" t="s">
        <v>22</v>
      </c>
      <c r="F2" s="85" t="s">
        <v>57</v>
      </c>
      <c r="G2" s="85" t="s">
        <v>57</v>
      </c>
      <c r="H2" s="12" t="s">
        <v>32</v>
      </c>
      <c r="I2" s="94" t="s">
        <v>56</v>
      </c>
      <c r="J2" s="90" t="str">
        <f>"Ferie til 
afvikling inden 
31.12."&amp;Stamoplysninger!C1&amp;""</f>
        <v>Ferie til 
afvikling inden 
31.12.2024</v>
      </c>
      <c r="K2" s="90" t="str">
        <f>"Ferie til 
afvikling inden 
31.12."&amp;Stamoplysninger!C1+1&amp;""</f>
        <v>Ferie til 
afvikling inden 
31.12.2025</v>
      </c>
      <c r="L2" s="87" t="s">
        <v>50</v>
      </c>
      <c r="M2" s="87" t="str">
        <f>"Omsorgsdage afvikling inden 31.12."&amp;Stamoplysninger!C1&amp;""</f>
        <v>Omsorgsdage afvikling inden 31.12.2024</v>
      </c>
      <c r="N2" s="87" t="str">
        <f>"Seniordage afvikling inden 31.12."&amp;Stamoplysninger!C1&amp;""</f>
        <v>Seniordage afvikling inden 31.12.2024</v>
      </c>
    </row>
    <row r="3" spans="1:14" s="19" customFormat="1" ht="11.25" customHeight="1" thickBot="1" x14ac:dyDescent="0.2">
      <c r="A3" s="10"/>
      <c r="B3" s="13"/>
      <c r="C3" s="14" t="s">
        <v>26</v>
      </c>
      <c r="D3" s="14" t="s">
        <v>21</v>
      </c>
      <c r="E3" s="14" t="s">
        <v>21</v>
      </c>
      <c r="F3" s="86" t="s">
        <v>24</v>
      </c>
      <c r="G3" s="14" t="s">
        <v>23</v>
      </c>
      <c r="H3" s="14" t="s">
        <v>28</v>
      </c>
      <c r="I3" s="14" t="s">
        <v>24</v>
      </c>
      <c r="J3" s="46" t="s">
        <v>1</v>
      </c>
      <c r="K3" s="46" t="s">
        <v>1</v>
      </c>
      <c r="L3" s="46" t="s">
        <v>1</v>
      </c>
      <c r="M3" s="46" t="s">
        <v>81</v>
      </c>
      <c r="N3" s="46" t="s">
        <v>81</v>
      </c>
    </row>
    <row r="4" spans="1:14" s="19" customFormat="1" ht="11.25" customHeight="1" thickBot="1" x14ac:dyDescent="0.2">
      <c r="A4" s="15"/>
      <c r="B4" s="16" t="s">
        <v>29</v>
      </c>
      <c r="C4" s="17">
        <f>juli!C40</f>
        <v>0</v>
      </c>
      <c r="D4" s="243"/>
      <c r="E4" s="244"/>
      <c r="F4" s="244"/>
      <c r="G4" s="244"/>
      <c r="H4" s="245"/>
      <c r="I4" s="54"/>
      <c r="J4" s="56">
        <f>juli!J40</f>
        <v>107.91666666666669</v>
      </c>
      <c r="K4" s="56">
        <v>0</v>
      </c>
      <c r="L4" s="47">
        <f>juli!L40</f>
        <v>0</v>
      </c>
      <c r="M4" s="107">
        <f>juli!M40</f>
        <v>0</v>
      </c>
      <c r="N4" s="56">
        <f>juli!N40</f>
        <v>0</v>
      </c>
    </row>
    <row r="5" spans="1:14" ht="13.5" customHeight="1" thickBot="1" x14ac:dyDescent="0.25">
      <c r="A5" s="20">
        <f>DATE(Stamoplysninger!$C$1,8,1)</f>
        <v>45505</v>
      </c>
      <c r="B5" s="50" t="str">
        <f>VLOOKUP(WEEKDAY(A5,2),Stamoplysninger!$A$24:$D$30,2,FALSE)</f>
        <v>torsdag</v>
      </c>
      <c r="C5" s="21">
        <f t="shared" ref="C5:C35" si="0">I5+(C4+((F5*24)-G5*24)*60)</f>
        <v>0</v>
      </c>
      <c r="D5" s="2">
        <f>VLOOKUP(WEEKDAY($A5,2),Stamoplysninger!$A$24:$D$30,3,FALSE)</f>
        <v>0.33333333333333331</v>
      </c>
      <c r="E5" s="3">
        <f>VLOOKUP(WEEKDAY($A5,2),Stamoplysninger!$A$24:$D$30,4,FALSE)</f>
        <v>0.64166666666666672</v>
      </c>
      <c r="F5" s="22">
        <f>SUM(E5-D5)</f>
        <v>0.3083333333333334</v>
      </c>
      <c r="G5" s="25">
        <f>VLOOKUP(WEEKDAY($A5,2),Stamoplysninger!$A$24:$E$30,5,FALSE)</f>
        <v>0.3083333333333334</v>
      </c>
      <c r="H5" s="76"/>
      <c r="I5" s="24"/>
      <c r="J5" s="95"/>
      <c r="K5" s="91"/>
      <c r="L5" s="57"/>
      <c r="M5" s="109"/>
      <c r="N5" s="110"/>
    </row>
    <row r="6" spans="1:14" ht="13.5" customHeight="1" thickBot="1" x14ac:dyDescent="0.25">
      <c r="A6" s="20">
        <f>A5+1</f>
        <v>45506</v>
      </c>
      <c r="B6" s="50" t="str">
        <f>VLOOKUP(WEEKDAY(A6,2),Stamoplysninger!$A$24:$D$30,2,FALSE)</f>
        <v>fredag</v>
      </c>
      <c r="C6" s="21">
        <f t="shared" si="0"/>
        <v>0</v>
      </c>
      <c r="D6" s="4">
        <f>VLOOKUP(WEEKDAY($A6,2),Stamoplysninger!$A$24:$D$30,3,FALSE)</f>
        <v>0.33333333333333331</v>
      </c>
      <c r="E6" s="5">
        <f>VLOOKUP(WEEKDAY($A6,2),Stamoplysninger!$A$24:$D$30,4,FALSE)</f>
        <v>0.64166666666666672</v>
      </c>
      <c r="F6" s="22">
        <f t="shared" ref="F6:F35" si="1">SUM(E6-D6)</f>
        <v>0.3083333333333334</v>
      </c>
      <c r="G6" s="25">
        <f>VLOOKUP(WEEKDAY($A6,2),Stamoplysninger!$A$24:$E$30,5,FALSE)</f>
        <v>0.3083333333333334</v>
      </c>
      <c r="H6" s="23"/>
      <c r="I6" s="24"/>
      <c r="J6" s="95"/>
      <c r="K6" s="92"/>
      <c r="L6" s="57"/>
      <c r="M6" s="109"/>
      <c r="N6" s="111"/>
    </row>
    <row r="7" spans="1:14" ht="13.5" customHeight="1" thickBot="1" x14ac:dyDescent="0.25">
      <c r="A7" s="20">
        <f t="shared" ref="A7:A35" si="2">A6+1</f>
        <v>45507</v>
      </c>
      <c r="B7" s="50" t="str">
        <f>VLOOKUP(WEEKDAY(A7,2),Stamoplysninger!$A$24:$D$30,2,FALSE)</f>
        <v>lørdag</v>
      </c>
      <c r="C7" s="21">
        <f t="shared" si="0"/>
        <v>0</v>
      </c>
      <c r="D7" s="4">
        <f>VLOOKUP(WEEKDAY($A7,2),Stamoplysninger!$A$24:$D$30,3,FALSE)</f>
        <v>0</v>
      </c>
      <c r="E7" s="5">
        <f>VLOOKUP(WEEKDAY($A7,2),Stamoplysninger!$A$24:$D$30,4,FALSE)</f>
        <v>0</v>
      </c>
      <c r="F7" s="22">
        <f t="shared" si="1"/>
        <v>0</v>
      </c>
      <c r="G7" s="25">
        <f>VLOOKUP(WEEKDAY($A7,2),Stamoplysninger!$A$24:$E$30,5,FALSE)</f>
        <v>0</v>
      </c>
      <c r="H7" s="23"/>
      <c r="I7" s="24"/>
      <c r="J7" s="95"/>
      <c r="K7" s="92"/>
      <c r="L7" s="57"/>
      <c r="M7" s="109"/>
      <c r="N7" s="111"/>
    </row>
    <row r="8" spans="1:14" ht="13.5" customHeight="1" thickBot="1" x14ac:dyDescent="0.25">
      <c r="A8" s="20">
        <f t="shared" si="2"/>
        <v>45508</v>
      </c>
      <c r="B8" s="50" t="str">
        <f>VLOOKUP(WEEKDAY(A8,2),Stamoplysninger!$A$24:$D$30,2,FALSE)</f>
        <v>søndag</v>
      </c>
      <c r="C8" s="21">
        <f t="shared" si="0"/>
        <v>0</v>
      </c>
      <c r="D8" s="4">
        <f>VLOOKUP(WEEKDAY($A8,2),Stamoplysninger!$A$24:$D$30,3,FALSE)</f>
        <v>0</v>
      </c>
      <c r="E8" s="5">
        <f>VLOOKUP(WEEKDAY($A8,2),Stamoplysninger!$A$24:$D$30,4,FALSE)</f>
        <v>0</v>
      </c>
      <c r="F8" s="22">
        <f t="shared" si="1"/>
        <v>0</v>
      </c>
      <c r="G8" s="25">
        <f>VLOOKUP(WEEKDAY($A8,2),Stamoplysninger!$A$24:$E$30,5,FALSE)</f>
        <v>0</v>
      </c>
      <c r="H8" s="23"/>
      <c r="I8" s="24"/>
      <c r="J8" s="95"/>
      <c r="K8" s="92"/>
      <c r="L8" s="57"/>
      <c r="M8" s="109"/>
      <c r="N8" s="111"/>
    </row>
    <row r="9" spans="1:14" ht="13.5" customHeight="1" thickBot="1" x14ac:dyDescent="0.25">
      <c r="A9" s="20">
        <f t="shared" si="2"/>
        <v>45509</v>
      </c>
      <c r="B9" s="50" t="str">
        <f>VLOOKUP(WEEKDAY(A9,2),Stamoplysninger!$A$24:$D$30,2,FALSE)</f>
        <v>mandag</v>
      </c>
      <c r="C9" s="21">
        <f t="shared" si="0"/>
        <v>0</v>
      </c>
      <c r="D9" s="4">
        <f>VLOOKUP(WEEKDAY($A9,2),Stamoplysninger!$A$24:$D$30,3,FALSE)</f>
        <v>0.33333333333333331</v>
      </c>
      <c r="E9" s="5">
        <f>VLOOKUP(WEEKDAY($A9,2),Stamoplysninger!$A$24:$D$30,4,FALSE)</f>
        <v>0.64166666666666672</v>
      </c>
      <c r="F9" s="22">
        <f t="shared" si="1"/>
        <v>0.3083333333333334</v>
      </c>
      <c r="G9" s="25">
        <f>VLOOKUP(WEEKDAY($A9,2),Stamoplysninger!$A$24:$E$30,5,FALSE)</f>
        <v>0.3083333333333334</v>
      </c>
      <c r="H9" s="23"/>
      <c r="I9" s="24"/>
      <c r="J9" s="95"/>
      <c r="K9" s="92"/>
      <c r="L9" s="57"/>
      <c r="M9" s="109"/>
      <c r="N9" s="111"/>
    </row>
    <row r="10" spans="1:14" ht="13.5" customHeight="1" thickBot="1" x14ac:dyDescent="0.25">
      <c r="A10" s="20">
        <f t="shared" si="2"/>
        <v>45510</v>
      </c>
      <c r="B10" s="50" t="str">
        <f>VLOOKUP(WEEKDAY(A10,2),Stamoplysninger!$A$24:$D$30,2,FALSE)</f>
        <v>tirsdag</v>
      </c>
      <c r="C10" s="21">
        <f t="shared" si="0"/>
        <v>0</v>
      </c>
      <c r="D10" s="4">
        <f>VLOOKUP(WEEKDAY($A10,2),Stamoplysninger!$A$24:$D$30,3,FALSE)</f>
        <v>0.33333333333333331</v>
      </c>
      <c r="E10" s="5">
        <f>VLOOKUP(WEEKDAY($A10,2),Stamoplysninger!$A$24:$D$30,4,FALSE)</f>
        <v>0.64166666666666672</v>
      </c>
      <c r="F10" s="22">
        <f t="shared" si="1"/>
        <v>0.3083333333333334</v>
      </c>
      <c r="G10" s="25">
        <f>VLOOKUP(WEEKDAY($A10,2),Stamoplysninger!$A$24:$E$30,5,FALSE)</f>
        <v>0.3083333333333334</v>
      </c>
      <c r="H10" s="23"/>
      <c r="I10" s="24"/>
      <c r="J10" s="95"/>
      <c r="K10" s="92"/>
      <c r="L10" s="57"/>
      <c r="M10" s="109"/>
      <c r="N10" s="111"/>
    </row>
    <row r="11" spans="1:14" ht="13.5" customHeight="1" thickBot="1" x14ac:dyDescent="0.25">
      <c r="A11" s="20">
        <f t="shared" si="2"/>
        <v>45511</v>
      </c>
      <c r="B11" s="50" t="str">
        <f>VLOOKUP(WEEKDAY(A11,2),Stamoplysninger!$A$24:$D$30,2,FALSE)</f>
        <v>onsdag</v>
      </c>
      <c r="C11" s="21">
        <f t="shared" si="0"/>
        <v>0</v>
      </c>
      <c r="D11" s="4">
        <f>VLOOKUP(WEEKDAY($A11,2),Stamoplysninger!$A$24:$D$30,3,FALSE)</f>
        <v>0.33333333333333331</v>
      </c>
      <c r="E11" s="5">
        <f>VLOOKUP(WEEKDAY($A11,2),Stamoplysninger!$A$24:$D$30,4,FALSE)</f>
        <v>0.64166666666666672</v>
      </c>
      <c r="F11" s="22">
        <f t="shared" si="1"/>
        <v>0.3083333333333334</v>
      </c>
      <c r="G11" s="25">
        <f>VLOOKUP(WEEKDAY($A11,2),Stamoplysninger!$A$24:$E$30,5,FALSE)</f>
        <v>0.3083333333333334</v>
      </c>
      <c r="H11" s="23"/>
      <c r="I11" s="24"/>
      <c r="J11" s="95"/>
      <c r="K11" s="92"/>
      <c r="L11" s="57"/>
      <c r="M11" s="109"/>
      <c r="N11" s="111"/>
    </row>
    <row r="12" spans="1:14" ht="13.5" customHeight="1" thickBot="1" x14ac:dyDescent="0.25">
      <c r="A12" s="20">
        <f t="shared" si="2"/>
        <v>45512</v>
      </c>
      <c r="B12" s="50" t="str">
        <f>VLOOKUP(WEEKDAY(A12,2),Stamoplysninger!$A$24:$D$30,2,FALSE)</f>
        <v>torsdag</v>
      </c>
      <c r="C12" s="21">
        <f t="shared" si="0"/>
        <v>0</v>
      </c>
      <c r="D12" s="4">
        <f>VLOOKUP(WEEKDAY($A12,2),Stamoplysninger!$A$24:$D$30,3,FALSE)</f>
        <v>0.33333333333333331</v>
      </c>
      <c r="E12" s="5">
        <f>VLOOKUP(WEEKDAY($A12,2),Stamoplysninger!$A$24:$D$30,4,FALSE)</f>
        <v>0.64166666666666672</v>
      </c>
      <c r="F12" s="22">
        <f t="shared" si="1"/>
        <v>0.3083333333333334</v>
      </c>
      <c r="G12" s="25">
        <f>VLOOKUP(WEEKDAY($A12,2),Stamoplysninger!$A$24:$E$30,5,FALSE)</f>
        <v>0.3083333333333334</v>
      </c>
      <c r="H12" s="23"/>
      <c r="I12" s="24"/>
      <c r="J12" s="95"/>
      <c r="K12" s="92"/>
      <c r="L12" s="100"/>
      <c r="M12" s="109"/>
      <c r="N12" s="111"/>
    </row>
    <row r="13" spans="1:14" ht="13.5" customHeight="1" thickBot="1" x14ac:dyDescent="0.25">
      <c r="A13" s="20">
        <f t="shared" si="2"/>
        <v>45513</v>
      </c>
      <c r="B13" s="50" t="str">
        <f>VLOOKUP(WEEKDAY(A13,2),Stamoplysninger!$A$24:$D$30,2,FALSE)</f>
        <v>fredag</v>
      </c>
      <c r="C13" s="21">
        <f t="shared" si="0"/>
        <v>0</v>
      </c>
      <c r="D13" s="4">
        <f>VLOOKUP(WEEKDAY($A13,2),Stamoplysninger!$A$24:$D$30,3,FALSE)</f>
        <v>0.33333333333333331</v>
      </c>
      <c r="E13" s="5">
        <f>VLOOKUP(WEEKDAY($A13,2),Stamoplysninger!$A$24:$D$30,4,FALSE)</f>
        <v>0.64166666666666672</v>
      </c>
      <c r="F13" s="22">
        <f t="shared" si="1"/>
        <v>0.3083333333333334</v>
      </c>
      <c r="G13" s="25">
        <f>VLOOKUP(WEEKDAY($A13,2),Stamoplysninger!$A$24:$E$30,5,FALSE)</f>
        <v>0.3083333333333334</v>
      </c>
      <c r="H13" s="23"/>
      <c r="I13" s="24"/>
      <c r="J13" s="95"/>
      <c r="K13" s="92"/>
      <c r="L13" s="100"/>
      <c r="M13" s="109"/>
      <c r="N13" s="111"/>
    </row>
    <row r="14" spans="1:14" ht="13.5" customHeight="1" thickBot="1" x14ac:dyDescent="0.25">
      <c r="A14" s="20">
        <f t="shared" si="2"/>
        <v>45514</v>
      </c>
      <c r="B14" s="50" t="str">
        <f>VLOOKUP(WEEKDAY(A14,2),Stamoplysninger!$A$24:$D$30,2,FALSE)</f>
        <v>lørdag</v>
      </c>
      <c r="C14" s="21">
        <f t="shared" si="0"/>
        <v>0</v>
      </c>
      <c r="D14" s="4">
        <f>VLOOKUP(WEEKDAY($A14,2),Stamoplysninger!$A$24:$D$30,3,FALSE)</f>
        <v>0</v>
      </c>
      <c r="E14" s="5">
        <f>VLOOKUP(WEEKDAY($A14,2),Stamoplysninger!$A$24:$D$30,4,FALSE)</f>
        <v>0</v>
      </c>
      <c r="F14" s="22">
        <f t="shared" si="1"/>
        <v>0</v>
      </c>
      <c r="G14" s="25">
        <f>VLOOKUP(WEEKDAY($A14,2),Stamoplysninger!$A$24:$E$30,5,FALSE)</f>
        <v>0</v>
      </c>
      <c r="H14" s="23"/>
      <c r="I14" s="24"/>
      <c r="J14" s="95"/>
      <c r="K14" s="92"/>
      <c r="L14" s="100"/>
      <c r="M14" s="109"/>
      <c r="N14" s="111"/>
    </row>
    <row r="15" spans="1:14" ht="13.5" customHeight="1" thickBot="1" x14ac:dyDescent="0.25">
      <c r="A15" s="20">
        <f t="shared" si="2"/>
        <v>45515</v>
      </c>
      <c r="B15" s="50" t="str">
        <f>VLOOKUP(WEEKDAY(A15,2),Stamoplysninger!$A$24:$D$30,2,FALSE)</f>
        <v>søndag</v>
      </c>
      <c r="C15" s="21">
        <f t="shared" si="0"/>
        <v>0</v>
      </c>
      <c r="D15" s="4">
        <f>VLOOKUP(WEEKDAY($A15,2),Stamoplysninger!$A$24:$D$30,3,FALSE)</f>
        <v>0</v>
      </c>
      <c r="E15" s="5">
        <f>VLOOKUP(WEEKDAY($A15,2),Stamoplysninger!$A$24:$D$30,4,FALSE)</f>
        <v>0</v>
      </c>
      <c r="F15" s="22">
        <f t="shared" si="1"/>
        <v>0</v>
      </c>
      <c r="G15" s="25">
        <f>VLOOKUP(WEEKDAY($A15,2),Stamoplysninger!$A$24:$E$30,5,FALSE)</f>
        <v>0</v>
      </c>
      <c r="H15" s="23"/>
      <c r="I15" s="24"/>
      <c r="J15" s="95"/>
      <c r="K15" s="92"/>
      <c r="L15" s="100"/>
      <c r="M15" s="109"/>
      <c r="N15" s="111"/>
    </row>
    <row r="16" spans="1:14" ht="13.5" customHeight="1" thickBot="1" x14ac:dyDescent="0.25">
      <c r="A16" s="20">
        <f t="shared" si="2"/>
        <v>45516</v>
      </c>
      <c r="B16" s="50" t="str">
        <f>VLOOKUP(WEEKDAY(A16,2),Stamoplysninger!$A$24:$D$30,2,FALSE)</f>
        <v>mandag</v>
      </c>
      <c r="C16" s="21">
        <f t="shared" si="0"/>
        <v>0</v>
      </c>
      <c r="D16" s="4">
        <f>VLOOKUP(WEEKDAY($A16,2),Stamoplysninger!$A$24:$D$30,3,FALSE)</f>
        <v>0.33333333333333331</v>
      </c>
      <c r="E16" s="5">
        <f>VLOOKUP(WEEKDAY($A16,2),Stamoplysninger!$A$24:$D$30,4,FALSE)</f>
        <v>0.64166666666666672</v>
      </c>
      <c r="F16" s="22">
        <f t="shared" si="1"/>
        <v>0.3083333333333334</v>
      </c>
      <c r="G16" s="25">
        <f>VLOOKUP(WEEKDAY($A16,2),Stamoplysninger!$A$24:$E$30,5,FALSE)</f>
        <v>0.3083333333333334</v>
      </c>
      <c r="H16" s="23"/>
      <c r="I16" s="24"/>
      <c r="J16" s="95"/>
      <c r="K16" s="92"/>
      <c r="L16" s="100"/>
      <c r="M16" s="109"/>
      <c r="N16" s="111"/>
    </row>
    <row r="17" spans="1:14" ht="13.5" customHeight="1" thickBot="1" x14ac:dyDescent="0.25">
      <c r="A17" s="20">
        <f t="shared" si="2"/>
        <v>45517</v>
      </c>
      <c r="B17" s="50" t="str">
        <f>VLOOKUP(WEEKDAY(A17,2),Stamoplysninger!$A$24:$D$30,2,FALSE)</f>
        <v>tirsdag</v>
      </c>
      <c r="C17" s="21">
        <f t="shared" si="0"/>
        <v>0</v>
      </c>
      <c r="D17" s="4">
        <f>VLOOKUP(WEEKDAY($A17,2),Stamoplysninger!$A$24:$D$30,3,FALSE)</f>
        <v>0.33333333333333331</v>
      </c>
      <c r="E17" s="5">
        <f>VLOOKUP(WEEKDAY($A17,2),Stamoplysninger!$A$24:$D$30,4,FALSE)</f>
        <v>0.64166666666666672</v>
      </c>
      <c r="F17" s="22">
        <f t="shared" si="1"/>
        <v>0.3083333333333334</v>
      </c>
      <c r="G17" s="25">
        <f>VLOOKUP(WEEKDAY($A17,2),Stamoplysninger!$A$24:$E$30,5,FALSE)</f>
        <v>0.3083333333333334</v>
      </c>
      <c r="H17" s="23"/>
      <c r="I17" s="24"/>
      <c r="J17" s="95"/>
      <c r="K17" s="92"/>
      <c r="L17" s="100"/>
      <c r="M17" s="109"/>
      <c r="N17" s="111"/>
    </row>
    <row r="18" spans="1:14" ht="13.5" customHeight="1" thickBot="1" x14ac:dyDescent="0.25">
      <c r="A18" s="20">
        <f t="shared" si="2"/>
        <v>45518</v>
      </c>
      <c r="B18" s="50" t="str">
        <f>VLOOKUP(WEEKDAY(A18,2),Stamoplysninger!$A$24:$D$30,2,FALSE)</f>
        <v>onsdag</v>
      </c>
      <c r="C18" s="21">
        <f t="shared" si="0"/>
        <v>0</v>
      </c>
      <c r="D18" s="4">
        <f>VLOOKUP(WEEKDAY($A18,2),Stamoplysninger!$A$24:$D$30,3,FALSE)</f>
        <v>0.33333333333333331</v>
      </c>
      <c r="E18" s="5">
        <f>VLOOKUP(WEEKDAY($A18,2),Stamoplysninger!$A$24:$D$30,4,FALSE)</f>
        <v>0.64166666666666672</v>
      </c>
      <c r="F18" s="22">
        <f t="shared" si="1"/>
        <v>0.3083333333333334</v>
      </c>
      <c r="G18" s="25">
        <f>VLOOKUP(WEEKDAY($A18,2),Stamoplysninger!$A$24:$E$30,5,FALSE)</f>
        <v>0.3083333333333334</v>
      </c>
      <c r="H18" s="23"/>
      <c r="I18" s="24"/>
      <c r="J18" s="95"/>
      <c r="K18" s="92"/>
      <c r="L18" s="100"/>
      <c r="M18" s="109"/>
      <c r="N18" s="111"/>
    </row>
    <row r="19" spans="1:14" ht="13.5" customHeight="1" thickBot="1" x14ac:dyDescent="0.25">
      <c r="A19" s="20">
        <f t="shared" si="2"/>
        <v>45519</v>
      </c>
      <c r="B19" s="50" t="str">
        <f>VLOOKUP(WEEKDAY(A19,2),Stamoplysninger!$A$24:$D$30,2,FALSE)</f>
        <v>torsdag</v>
      </c>
      <c r="C19" s="21">
        <f t="shared" si="0"/>
        <v>0</v>
      </c>
      <c r="D19" s="4">
        <f>VLOOKUP(WEEKDAY($A19,2),Stamoplysninger!$A$24:$D$30,3,FALSE)</f>
        <v>0.33333333333333331</v>
      </c>
      <c r="E19" s="5">
        <f>VLOOKUP(WEEKDAY($A19,2),Stamoplysninger!$A$24:$D$30,4,FALSE)</f>
        <v>0.64166666666666672</v>
      </c>
      <c r="F19" s="22">
        <f t="shared" si="1"/>
        <v>0.3083333333333334</v>
      </c>
      <c r="G19" s="25">
        <f>VLOOKUP(WEEKDAY($A19,2),Stamoplysninger!$A$24:$E$30,5,FALSE)</f>
        <v>0.3083333333333334</v>
      </c>
      <c r="H19" s="23"/>
      <c r="I19" s="24"/>
      <c r="J19" s="95"/>
      <c r="K19" s="92"/>
      <c r="L19" s="100"/>
      <c r="M19" s="109"/>
      <c r="N19" s="111"/>
    </row>
    <row r="20" spans="1:14" ht="13.5" customHeight="1" thickBot="1" x14ac:dyDescent="0.25">
      <c r="A20" s="20">
        <f t="shared" si="2"/>
        <v>45520</v>
      </c>
      <c r="B20" s="50" t="str">
        <f>VLOOKUP(WEEKDAY(A20,2),Stamoplysninger!$A$24:$D$30,2,FALSE)</f>
        <v>fredag</v>
      </c>
      <c r="C20" s="21">
        <f t="shared" si="0"/>
        <v>0</v>
      </c>
      <c r="D20" s="4">
        <f>VLOOKUP(WEEKDAY($A20,2),Stamoplysninger!$A$24:$D$30,3,FALSE)</f>
        <v>0.33333333333333331</v>
      </c>
      <c r="E20" s="5">
        <f>VLOOKUP(WEEKDAY($A20,2),Stamoplysninger!$A$24:$D$30,4,FALSE)</f>
        <v>0.64166666666666672</v>
      </c>
      <c r="F20" s="22">
        <f t="shared" si="1"/>
        <v>0.3083333333333334</v>
      </c>
      <c r="G20" s="25">
        <f>VLOOKUP(WEEKDAY($A20,2),Stamoplysninger!$A$24:$E$30,5,FALSE)</f>
        <v>0.3083333333333334</v>
      </c>
      <c r="H20" s="23"/>
      <c r="I20" s="24"/>
      <c r="J20" s="95"/>
      <c r="K20" s="92"/>
      <c r="L20" s="100"/>
      <c r="M20" s="109"/>
      <c r="N20" s="111"/>
    </row>
    <row r="21" spans="1:14" ht="13.5" customHeight="1" thickBot="1" x14ac:dyDescent="0.25">
      <c r="A21" s="20">
        <f t="shared" si="2"/>
        <v>45521</v>
      </c>
      <c r="B21" s="50" t="str">
        <f>VLOOKUP(WEEKDAY(A21,2),Stamoplysninger!$A$24:$D$30,2,FALSE)</f>
        <v>lørdag</v>
      </c>
      <c r="C21" s="21">
        <f t="shared" si="0"/>
        <v>0</v>
      </c>
      <c r="D21" s="4">
        <f>VLOOKUP(WEEKDAY($A21,2),Stamoplysninger!$A$24:$D$30,3,FALSE)</f>
        <v>0</v>
      </c>
      <c r="E21" s="5">
        <f>VLOOKUP(WEEKDAY($A21,2),Stamoplysninger!$A$24:$D$30,4,FALSE)</f>
        <v>0</v>
      </c>
      <c r="F21" s="22">
        <f t="shared" si="1"/>
        <v>0</v>
      </c>
      <c r="G21" s="25">
        <f>VLOOKUP(WEEKDAY($A21,2),Stamoplysninger!$A$24:$E$30,5,FALSE)</f>
        <v>0</v>
      </c>
      <c r="H21" s="23"/>
      <c r="I21" s="24"/>
      <c r="J21" s="95"/>
      <c r="K21" s="92"/>
      <c r="L21" s="100"/>
      <c r="M21" s="109"/>
      <c r="N21" s="111"/>
    </row>
    <row r="22" spans="1:14" ht="13.5" customHeight="1" thickBot="1" x14ac:dyDescent="0.25">
      <c r="A22" s="20">
        <f t="shared" si="2"/>
        <v>45522</v>
      </c>
      <c r="B22" s="50" t="str">
        <f>VLOOKUP(WEEKDAY(A22,2),Stamoplysninger!$A$24:$D$30,2,FALSE)</f>
        <v>søndag</v>
      </c>
      <c r="C22" s="21">
        <f t="shared" si="0"/>
        <v>0</v>
      </c>
      <c r="D22" s="4">
        <f>VLOOKUP(WEEKDAY($A22,2),Stamoplysninger!$A$24:$D$30,3,FALSE)</f>
        <v>0</v>
      </c>
      <c r="E22" s="5">
        <f>VLOOKUP(WEEKDAY($A22,2),Stamoplysninger!$A$24:$D$30,4,FALSE)</f>
        <v>0</v>
      </c>
      <c r="F22" s="22">
        <f t="shared" si="1"/>
        <v>0</v>
      </c>
      <c r="G22" s="25">
        <f>VLOOKUP(WEEKDAY($A22,2),Stamoplysninger!$A$24:$E$30,5,FALSE)</f>
        <v>0</v>
      </c>
      <c r="H22" s="23"/>
      <c r="I22" s="24"/>
      <c r="J22" s="95"/>
      <c r="K22" s="92"/>
      <c r="L22" s="100"/>
      <c r="M22" s="109"/>
      <c r="N22" s="111"/>
    </row>
    <row r="23" spans="1:14" ht="13.5" customHeight="1" thickBot="1" x14ac:dyDescent="0.25">
      <c r="A23" s="20">
        <f t="shared" si="2"/>
        <v>45523</v>
      </c>
      <c r="B23" s="50" t="str">
        <f>VLOOKUP(WEEKDAY(A23,2),Stamoplysninger!$A$24:$D$30,2,FALSE)</f>
        <v>mandag</v>
      </c>
      <c r="C23" s="21">
        <f t="shared" si="0"/>
        <v>0</v>
      </c>
      <c r="D23" s="4">
        <f>VLOOKUP(WEEKDAY($A23,2),Stamoplysninger!$A$24:$D$30,3,FALSE)</f>
        <v>0.33333333333333331</v>
      </c>
      <c r="E23" s="5">
        <f>VLOOKUP(WEEKDAY($A23,2),Stamoplysninger!$A$24:$D$30,4,FALSE)</f>
        <v>0.64166666666666672</v>
      </c>
      <c r="F23" s="22">
        <f t="shared" si="1"/>
        <v>0.3083333333333334</v>
      </c>
      <c r="G23" s="25">
        <f>VLOOKUP(WEEKDAY($A23,2),Stamoplysninger!$A$24:$E$30,5,FALSE)</f>
        <v>0.3083333333333334</v>
      </c>
      <c r="H23" s="23"/>
      <c r="I23" s="24"/>
      <c r="J23" s="95"/>
      <c r="K23" s="92"/>
      <c r="L23" s="100"/>
      <c r="M23" s="109"/>
      <c r="N23" s="111"/>
    </row>
    <row r="24" spans="1:14" ht="13.5" customHeight="1" thickBot="1" x14ac:dyDescent="0.25">
      <c r="A24" s="20">
        <f t="shared" si="2"/>
        <v>45524</v>
      </c>
      <c r="B24" s="50" t="str">
        <f>VLOOKUP(WEEKDAY(A24,2),Stamoplysninger!$A$24:$D$30,2,FALSE)</f>
        <v>tirsdag</v>
      </c>
      <c r="C24" s="21">
        <f t="shared" si="0"/>
        <v>0</v>
      </c>
      <c r="D24" s="4">
        <f>VLOOKUP(WEEKDAY($A24,2),Stamoplysninger!$A$24:$D$30,3,FALSE)</f>
        <v>0.33333333333333331</v>
      </c>
      <c r="E24" s="5">
        <f>VLOOKUP(WEEKDAY($A24,2),Stamoplysninger!$A$24:$D$30,4,FALSE)</f>
        <v>0.64166666666666672</v>
      </c>
      <c r="F24" s="22">
        <f t="shared" si="1"/>
        <v>0.3083333333333334</v>
      </c>
      <c r="G24" s="25">
        <f>VLOOKUP(WEEKDAY($A24,2),Stamoplysninger!$A$24:$E$30,5,FALSE)</f>
        <v>0.3083333333333334</v>
      </c>
      <c r="H24" s="23"/>
      <c r="I24" s="24"/>
      <c r="J24" s="95"/>
      <c r="K24" s="92"/>
      <c r="L24" s="100"/>
      <c r="M24" s="109"/>
      <c r="N24" s="111"/>
    </row>
    <row r="25" spans="1:14" ht="13.5" customHeight="1" thickBot="1" x14ac:dyDescent="0.25">
      <c r="A25" s="20">
        <f t="shared" si="2"/>
        <v>45525</v>
      </c>
      <c r="B25" s="50" t="str">
        <f>VLOOKUP(WEEKDAY(A25,2),Stamoplysninger!$A$24:$D$30,2,FALSE)</f>
        <v>onsdag</v>
      </c>
      <c r="C25" s="21">
        <f t="shared" si="0"/>
        <v>0</v>
      </c>
      <c r="D25" s="4">
        <f>VLOOKUP(WEEKDAY($A25,2),Stamoplysninger!$A$24:$D$30,3,FALSE)</f>
        <v>0.33333333333333331</v>
      </c>
      <c r="E25" s="5">
        <f>VLOOKUP(WEEKDAY($A25,2),Stamoplysninger!$A$24:$D$30,4,FALSE)</f>
        <v>0.64166666666666672</v>
      </c>
      <c r="F25" s="22">
        <f t="shared" si="1"/>
        <v>0.3083333333333334</v>
      </c>
      <c r="G25" s="25">
        <f>VLOOKUP(WEEKDAY($A25,2),Stamoplysninger!$A$24:$E$30,5,FALSE)</f>
        <v>0.3083333333333334</v>
      </c>
      <c r="H25" s="23"/>
      <c r="I25" s="24"/>
      <c r="J25" s="95"/>
      <c r="K25" s="92"/>
      <c r="L25" s="100"/>
      <c r="M25" s="109"/>
      <c r="N25" s="111"/>
    </row>
    <row r="26" spans="1:14" ht="13.5" customHeight="1" thickBot="1" x14ac:dyDescent="0.25">
      <c r="A26" s="20">
        <f t="shared" si="2"/>
        <v>45526</v>
      </c>
      <c r="B26" s="50" t="str">
        <f>VLOOKUP(WEEKDAY(A26,2),Stamoplysninger!$A$24:$D$30,2,FALSE)</f>
        <v>torsdag</v>
      </c>
      <c r="C26" s="21">
        <f t="shared" si="0"/>
        <v>0</v>
      </c>
      <c r="D26" s="4">
        <f>VLOOKUP(WEEKDAY($A26,2),Stamoplysninger!$A$24:$D$30,3,FALSE)</f>
        <v>0.33333333333333331</v>
      </c>
      <c r="E26" s="5">
        <f>VLOOKUP(WEEKDAY($A26,2),Stamoplysninger!$A$24:$D$30,4,FALSE)</f>
        <v>0.64166666666666672</v>
      </c>
      <c r="F26" s="22">
        <f t="shared" si="1"/>
        <v>0.3083333333333334</v>
      </c>
      <c r="G26" s="25">
        <f>VLOOKUP(WEEKDAY($A26,2),Stamoplysninger!$A$24:$E$30,5,FALSE)</f>
        <v>0.3083333333333334</v>
      </c>
      <c r="H26" s="23"/>
      <c r="I26" s="24"/>
      <c r="J26" s="95"/>
      <c r="K26" s="92"/>
      <c r="L26" s="100"/>
      <c r="M26" s="109"/>
      <c r="N26" s="111"/>
    </row>
    <row r="27" spans="1:14" ht="13.5" customHeight="1" thickBot="1" x14ac:dyDescent="0.25">
      <c r="A27" s="20">
        <f t="shared" si="2"/>
        <v>45527</v>
      </c>
      <c r="B27" s="50" t="str">
        <f>VLOOKUP(WEEKDAY(A27,2),Stamoplysninger!$A$24:$D$30,2,FALSE)</f>
        <v>fredag</v>
      </c>
      <c r="C27" s="21">
        <f t="shared" si="0"/>
        <v>0</v>
      </c>
      <c r="D27" s="4">
        <f>VLOOKUP(WEEKDAY($A27,2),Stamoplysninger!$A$24:$D$30,3,FALSE)</f>
        <v>0.33333333333333331</v>
      </c>
      <c r="E27" s="5">
        <f>VLOOKUP(WEEKDAY($A27,2),Stamoplysninger!$A$24:$D$30,4,FALSE)</f>
        <v>0.64166666666666672</v>
      </c>
      <c r="F27" s="22">
        <f t="shared" si="1"/>
        <v>0.3083333333333334</v>
      </c>
      <c r="G27" s="25">
        <f>VLOOKUP(WEEKDAY($A27,2),Stamoplysninger!$A$24:$E$30,5,FALSE)</f>
        <v>0.3083333333333334</v>
      </c>
      <c r="H27" s="23"/>
      <c r="I27" s="24"/>
      <c r="J27" s="95"/>
      <c r="K27" s="92"/>
      <c r="L27" s="100"/>
      <c r="M27" s="109"/>
      <c r="N27" s="111"/>
    </row>
    <row r="28" spans="1:14" ht="13.5" customHeight="1" thickBot="1" x14ac:dyDescent="0.25">
      <c r="A28" s="20">
        <f t="shared" si="2"/>
        <v>45528</v>
      </c>
      <c r="B28" s="50" t="str">
        <f>VLOOKUP(WEEKDAY(A28,2),Stamoplysninger!$A$24:$D$30,2,FALSE)</f>
        <v>lørdag</v>
      </c>
      <c r="C28" s="21">
        <f t="shared" si="0"/>
        <v>0</v>
      </c>
      <c r="D28" s="4">
        <f>VLOOKUP(WEEKDAY($A28,2),Stamoplysninger!$A$24:$D$30,3,FALSE)</f>
        <v>0</v>
      </c>
      <c r="E28" s="5">
        <f>VLOOKUP(WEEKDAY($A28,2),Stamoplysninger!$A$24:$D$30,4,FALSE)</f>
        <v>0</v>
      </c>
      <c r="F28" s="22">
        <f t="shared" si="1"/>
        <v>0</v>
      </c>
      <c r="G28" s="25">
        <f>VLOOKUP(WEEKDAY($A28,2),Stamoplysninger!$A$24:$E$30,5,FALSE)</f>
        <v>0</v>
      </c>
      <c r="H28" s="23"/>
      <c r="I28" s="24"/>
      <c r="J28" s="95"/>
      <c r="K28" s="92"/>
      <c r="L28" s="100"/>
      <c r="M28" s="109"/>
      <c r="N28" s="111"/>
    </row>
    <row r="29" spans="1:14" ht="13.5" customHeight="1" thickBot="1" x14ac:dyDescent="0.25">
      <c r="A29" s="20">
        <f t="shared" si="2"/>
        <v>45529</v>
      </c>
      <c r="B29" s="50" t="str">
        <f>VLOOKUP(WEEKDAY(A29,2),Stamoplysninger!$A$24:$D$30,2,FALSE)</f>
        <v>søndag</v>
      </c>
      <c r="C29" s="21">
        <f t="shared" si="0"/>
        <v>0</v>
      </c>
      <c r="D29" s="4">
        <f>VLOOKUP(WEEKDAY($A29,2),Stamoplysninger!$A$24:$D$30,3,FALSE)</f>
        <v>0</v>
      </c>
      <c r="E29" s="5">
        <f>VLOOKUP(WEEKDAY($A29,2),Stamoplysninger!$A$24:$D$30,4,FALSE)</f>
        <v>0</v>
      </c>
      <c r="F29" s="22">
        <f t="shared" si="1"/>
        <v>0</v>
      </c>
      <c r="G29" s="25">
        <f>VLOOKUP(WEEKDAY($A29,2),Stamoplysninger!$A$24:$E$30,5,FALSE)</f>
        <v>0</v>
      </c>
      <c r="H29" s="23"/>
      <c r="I29" s="24"/>
      <c r="J29" s="95"/>
      <c r="K29" s="92"/>
      <c r="L29" s="100"/>
      <c r="M29" s="109"/>
      <c r="N29" s="111"/>
    </row>
    <row r="30" spans="1:14" ht="13.5" customHeight="1" thickBot="1" x14ac:dyDescent="0.25">
      <c r="A30" s="20">
        <f t="shared" si="2"/>
        <v>45530</v>
      </c>
      <c r="B30" s="50" t="str">
        <f>VLOOKUP(WEEKDAY(A30,2),Stamoplysninger!$A$24:$D$30,2,FALSE)</f>
        <v>mandag</v>
      </c>
      <c r="C30" s="21">
        <f t="shared" si="0"/>
        <v>0</v>
      </c>
      <c r="D30" s="4">
        <f>VLOOKUP(WEEKDAY($A30,2),Stamoplysninger!$A$24:$D$30,3,FALSE)</f>
        <v>0.33333333333333331</v>
      </c>
      <c r="E30" s="5">
        <f>VLOOKUP(WEEKDAY($A30,2),Stamoplysninger!$A$24:$D$30,4,FALSE)</f>
        <v>0.64166666666666672</v>
      </c>
      <c r="F30" s="22">
        <f t="shared" si="1"/>
        <v>0.3083333333333334</v>
      </c>
      <c r="G30" s="25">
        <f>VLOOKUP(WEEKDAY($A30,2),Stamoplysninger!$A$24:$E$30,5,FALSE)</f>
        <v>0.3083333333333334</v>
      </c>
      <c r="H30" s="23"/>
      <c r="I30" s="24"/>
      <c r="J30" s="95"/>
      <c r="K30" s="92"/>
      <c r="L30" s="100"/>
      <c r="M30" s="109"/>
      <c r="N30" s="111"/>
    </row>
    <row r="31" spans="1:14" ht="13.5" customHeight="1" thickBot="1" x14ac:dyDescent="0.25">
      <c r="A31" s="20">
        <f t="shared" si="2"/>
        <v>45531</v>
      </c>
      <c r="B31" s="50" t="str">
        <f>VLOOKUP(WEEKDAY(A31,2),Stamoplysninger!$A$24:$D$30,2,FALSE)</f>
        <v>tirsdag</v>
      </c>
      <c r="C31" s="21">
        <f t="shared" si="0"/>
        <v>0</v>
      </c>
      <c r="D31" s="4">
        <f>VLOOKUP(WEEKDAY($A31,2),Stamoplysninger!$A$24:$D$30,3,FALSE)</f>
        <v>0.33333333333333331</v>
      </c>
      <c r="E31" s="5">
        <f>VLOOKUP(WEEKDAY($A31,2),Stamoplysninger!$A$24:$D$30,4,FALSE)</f>
        <v>0.64166666666666672</v>
      </c>
      <c r="F31" s="22">
        <f t="shared" si="1"/>
        <v>0.3083333333333334</v>
      </c>
      <c r="G31" s="25">
        <f>VLOOKUP(WEEKDAY($A31,2),Stamoplysninger!$A$24:$E$30,5,FALSE)</f>
        <v>0.3083333333333334</v>
      </c>
      <c r="H31" s="23"/>
      <c r="I31" s="24"/>
      <c r="J31" s="95"/>
      <c r="K31" s="92"/>
      <c r="L31" s="100"/>
      <c r="M31" s="109"/>
      <c r="N31" s="111"/>
    </row>
    <row r="32" spans="1:14" ht="13.5" customHeight="1" thickBot="1" x14ac:dyDescent="0.25">
      <c r="A32" s="20">
        <f t="shared" si="2"/>
        <v>45532</v>
      </c>
      <c r="B32" s="50" t="str">
        <f>VLOOKUP(WEEKDAY(A32,2),Stamoplysninger!$A$24:$D$30,2,FALSE)</f>
        <v>onsdag</v>
      </c>
      <c r="C32" s="21">
        <f t="shared" si="0"/>
        <v>0</v>
      </c>
      <c r="D32" s="4">
        <f>VLOOKUP(WEEKDAY($A32,2),Stamoplysninger!$A$24:$D$30,3,FALSE)</f>
        <v>0.33333333333333331</v>
      </c>
      <c r="E32" s="5">
        <f>VLOOKUP(WEEKDAY($A32,2),Stamoplysninger!$A$24:$D$30,4,FALSE)</f>
        <v>0.64166666666666672</v>
      </c>
      <c r="F32" s="22">
        <f t="shared" si="1"/>
        <v>0.3083333333333334</v>
      </c>
      <c r="G32" s="25">
        <f>VLOOKUP(WEEKDAY($A32,2),Stamoplysninger!$A$24:$E$30,5,FALSE)</f>
        <v>0.3083333333333334</v>
      </c>
      <c r="H32" s="23"/>
      <c r="I32" s="24"/>
      <c r="J32" s="95"/>
      <c r="K32" s="92"/>
      <c r="L32" s="100"/>
      <c r="M32" s="109"/>
      <c r="N32" s="111"/>
    </row>
    <row r="33" spans="1:14" ht="13.5" customHeight="1" thickBot="1" x14ac:dyDescent="0.25">
      <c r="A33" s="20">
        <f t="shared" si="2"/>
        <v>45533</v>
      </c>
      <c r="B33" s="50" t="str">
        <f>VLOOKUP(WEEKDAY(A33,2),Stamoplysninger!$A$24:$D$30,2,FALSE)</f>
        <v>torsdag</v>
      </c>
      <c r="C33" s="21">
        <f t="shared" si="0"/>
        <v>0</v>
      </c>
      <c r="D33" s="4">
        <f>VLOOKUP(WEEKDAY($A33,2),Stamoplysninger!$A$24:$D$30,3,FALSE)</f>
        <v>0.33333333333333331</v>
      </c>
      <c r="E33" s="5">
        <f>VLOOKUP(WEEKDAY($A33,2),Stamoplysninger!$A$24:$D$30,4,FALSE)</f>
        <v>0.64166666666666672</v>
      </c>
      <c r="F33" s="22">
        <f t="shared" si="1"/>
        <v>0.3083333333333334</v>
      </c>
      <c r="G33" s="25">
        <f>VLOOKUP(WEEKDAY($A33,2),Stamoplysninger!$A$24:$E$30,5,FALSE)</f>
        <v>0.3083333333333334</v>
      </c>
      <c r="H33" s="23"/>
      <c r="I33" s="24"/>
      <c r="J33" s="95"/>
      <c r="K33" s="92"/>
      <c r="L33" s="100"/>
      <c r="M33" s="109"/>
      <c r="N33" s="111"/>
    </row>
    <row r="34" spans="1:14" ht="13.5" customHeight="1" thickBot="1" x14ac:dyDescent="0.25">
      <c r="A34" s="20">
        <f t="shared" si="2"/>
        <v>45534</v>
      </c>
      <c r="B34" s="50" t="str">
        <f>VLOOKUP(WEEKDAY(A34,2),Stamoplysninger!$A$24:$D$30,2,FALSE)</f>
        <v>fredag</v>
      </c>
      <c r="C34" s="21">
        <f t="shared" si="0"/>
        <v>0</v>
      </c>
      <c r="D34" s="4">
        <f>VLOOKUP(WEEKDAY($A34,2),Stamoplysninger!$A$24:$D$30,3,FALSE)</f>
        <v>0.33333333333333331</v>
      </c>
      <c r="E34" s="5">
        <f>VLOOKUP(WEEKDAY($A34,2),Stamoplysninger!$A$24:$D$30,4,FALSE)</f>
        <v>0.64166666666666672</v>
      </c>
      <c r="F34" s="22">
        <f t="shared" si="1"/>
        <v>0.3083333333333334</v>
      </c>
      <c r="G34" s="25">
        <f>VLOOKUP(WEEKDAY($A34,2),Stamoplysninger!$A$24:$E$30,5,FALSE)</f>
        <v>0.3083333333333334</v>
      </c>
      <c r="H34" s="23"/>
      <c r="I34" s="24"/>
      <c r="J34" s="95"/>
      <c r="K34" s="92"/>
      <c r="L34" s="100"/>
      <c r="M34" s="109"/>
      <c r="N34" s="111"/>
    </row>
    <row r="35" spans="1:14" ht="13.5" customHeight="1" thickBot="1" x14ac:dyDescent="0.25">
      <c r="A35" s="20">
        <f t="shared" si="2"/>
        <v>45535</v>
      </c>
      <c r="B35" s="50" t="str">
        <f>VLOOKUP(WEEKDAY(A35,2),Stamoplysninger!$A$24:$D$30,2,FALSE)</f>
        <v>lørdag</v>
      </c>
      <c r="C35" s="21">
        <f t="shared" si="0"/>
        <v>0</v>
      </c>
      <c r="D35" s="4">
        <f>VLOOKUP(WEEKDAY($A35,2),Stamoplysninger!$A$24:$D$30,3,FALSE)</f>
        <v>0</v>
      </c>
      <c r="E35" s="5">
        <f>VLOOKUP(WEEKDAY($A35,2),Stamoplysninger!$A$24:$D$30,4,FALSE)</f>
        <v>0</v>
      </c>
      <c r="F35" s="22">
        <f t="shared" si="1"/>
        <v>0</v>
      </c>
      <c r="G35" s="25">
        <f>VLOOKUP(WEEKDAY($A35,2),Stamoplysninger!$A$24:$E$30,5,FALSE)</f>
        <v>0</v>
      </c>
      <c r="H35" s="23"/>
      <c r="I35" s="24"/>
      <c r="J35" s="95"/>
      <c r="K35" s="92"/>
      <c r="L35" s="100"/>
      <c r="M35" s="109"/>
      <c r="N35" s="111"/>
    </row>
    <row r="36" spans="1:14" ht="13.5" customHeight="1" thickBot="1" x14ac:dyDescent="0.25">
      <c r="A36" s="20"/>
      <c r="B36" s="26"/>
      <c r="C36" s="21"/>
      <c r="D36" s="4"/>
      <c r="E36" s="27"/>
      <c r="F36" s="22"/>
      <c r="G36" s="25"/>
      <c r="H36" s="23"/>
      <c r="I36" s="24"/>
      <c r="J36" s="95"/>
      <c r="K36" s="92"/>
      <c r="L36" s="100"/>
      <c r="M36" s="109"/>
      <c r="N36" s="111"/>
    </row>
    <row r="37" spans="1:14" ht="13.5" customHeight="1" thickBot="1" x14ac:dyDescent="0.25">
      <c r="A37" s="20"/>
      <c r="B37" s="26"/>
      <c r="C37" s="21"/>
      <c r="D37" s="4"/>
      <c r="E37" s="27"/>
      <c r="F37" s="22"/>
      <c r="G37" s="24"/>
      <c r="H37" s="23"/>
      <c r="I37" s="24"/>
      <c r="J37" s="95"/>
      <c r="K37" s="92"/>
      <c r="L37" s="100"/>
      <c r="M37" s="109"/>
      <c r="N37" s="111"/>
    </row>
    <row r="38" spans="1:14" ht="13.5" customHeight="1" thickBot="1" x14ac:dyDescent="0.25">
      <c r="A38" s="20"/>
      <c r="B38" s="26"/>
      <c r="C38" s="21"/>
      <c r="D38" s="28"/>
      <c r="E38" s="27"/>
      <c r="F38" s="22"/>
      <c r="G38" s="24"/>
      <c r="H38" s="23"/>
      <c r="I38" s="24"/>
      <c r="J38" s="95"/>
      <c r="K38" s="92"/>
      <c r="L38" s="100"/>
      <c r="M38" s="109"/>
      <c r="N38" s="111"/>
    </row>
    <row r="39" spans="1:14" ht="13.5" customHeight="1" thickBot="1" x14ac:dyDescent="0.25">
      <c r="A39" s="20"/>
      <c r="B39" s="26"/>
      <c r="C39" s="21"/>
      <c r="D39" s="29"/>
      <c r="E39" s="30"/>
      <c r="F39" s="31"/>
      <c r="G39" s="32"/>
      <c r="H39" s="74"/>
      <c r="I39" s="24"/>
      <c r="J39" s="95"/>
      <c r="K39" s="92"/>
      <c r="L39" s="101"/>
      <c r="M39" s="109"/>
      <c r="N39" s="112"/>
    </row>
    <row r="40" spans="1:14" ht="13.5" customHeight="1" thickBot="1" x14ac:dyDescent="0.25">
      <c r="A40" s="6"/>
      <c r="B40" s="33" t="s">
        <v>33</v>
      </c>
      <c r="C40" s="34">
        <f>C35</f>
        <v>0</v>
      </c>
      <c r="D40" s="243" t="s">
        <v>53</v>
      </c>
      <c r="E40" s="244"/>
      <c r="F40" s="244"/>
      <c r="G40" s="245"/>
      <c r="H40" s="75" t="s">
        <v>25</v>
      </c>
      <c r="I40" s="67"/>
      <c r="J40" s="70">
        <f>J4-SUM(J5:J39)+Stamoplysninger!F31</f>
        <v>123.33333333333336</v>
      </c>
      <c r="K40" s="70">
        <f>K4-SUM(K5:K39)</f>
        <v>0</v>
      </c>
      <c r="L40" s="68">
        <f>L4-SUM(L5:L39)</f>
        <v>0</v>
      </c>
      <c r="M40" s="108">
        <f t="shared" ref="M40:N40" si="3">M4-SUM(M5:M39)</f>
        <v>0</v>
      </c>
      <c r="N40" s="70">
        <f t="shared" si="3"/>
        <v>0</v>
      </c>
    </row>
    <row r="41" spans="1:14" ht="13.5" customHeight="1" thickBot="1" x14ac:dyDescent="0.25">
      <c r="A41" s="35"/>
      <c r="B41" s="36" t="s">
        <v>34</v>
      </c>
      <c r="C41" s="37">
        <f>C40/60</f>
        <v>0</v>
      </c>
      <c r="J41" s="9"/>
      <c r="K41" s="9"/>
    </row>
    <row r="46" spans="1:14" ht="15" x14ac:dyDescent="0.2">
      <c r="A46" s="39" t="str">
        <f>Stamoplysninger!A21</f>
        <v>Afdeling:</v>
      </c>
      <c r="B46" s="1" t="str">
        <f>Stamoplysninger!C21</f>
        <v>x</v>
      </c>
    </row>
    <row r="48" spans="1:14" x14ac:dyDescent="0.2">
      <c r="A48" s="40"/>
      <c r="B48" s="41"/>
      <c r="C48" s="41"/>
      <c r="D48" s="42"/>
      <c r="E48" s="42"/>
      <c r="F48" s="42"/>
      <c r="G48" s="41"/>
      <c r="H48" s="43"/>
    </row>
    <row r="49" spans="1:6" x14ac:dyDescent="0.2">
      <c r="A49" s="44" t="s">
        <v>39</v>
      </c>
      <c r="F49" s="9" t="s">
        <v>40</v>
      </c>
    </row>
  </sheetData>
  <mergeCells count="5">
    <mergeCell ref="D1:G1"/>
    <mergeCell ref="I1:L1"/>
    <mergeCell ref="D40:G40"/>
    <mergeCell ref="D4:H4"/>
    <mergeCell ref="M1:N1"/>
  </mergeCells>
  <phoneticPr fontId="0" type="noConversion"/>
  <conditionalFormatting sqref="A5:B35">
    <cfRule type="expression" dxfId="9" priority="1" stopIfTrue="1">
      <formula>$B5="lørdag"</formula>
    </cfRule>
    <cfRule type="expression" dxfId="8" priority="2" stopIfTrue="1">
      <formula>$B5="søndag"</formula>
    </cfRule>
  </conditionalFormatting>
  <pageMargins left="0.25" right="0.25" top="0.75" bottom="0.75" header="0.3" footer="0.3"/>
  <pageSetup paperSize="9" scale="74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Stamoplysninger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Company>Aabenraa Kommune,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Fleksskema</dc:title>
  <dc:subject>Notat</dc:subject>
  <dc:creator>Johnny Werner Green</dc:creator>
  <cp:keywords>Fleksskema</cp:keywords>
  <dc:description>Fleksskema årstal styrer dato</dc:description>
  <cp:lastModifiedBy>Karina List</cp:lastModifiedBy>
  <cp:lastPrinted>2022-01-21T11:24:36Z</cp:lastPrinted>
  <dcterms:created xsi:type="dcterms:W3CDTF">2002-10-04T10:57:34Z</dcterms:created>
  <dcterms:modified xsi:type="dcterms:W3CDTF">2023-12-09T06:44:49Z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3937dffa-f6d6-4961-bc45-d5232b1bce24</vt:lpwstr>
  </property>
</Properties>
</file>